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8"/>
  <workbookPr/>
  <mc:AlternateContent xmlns:mc="http://schemas.openxmlformats.org/markup-compatibility/2006">
    <mc:Choice Requires="x15">
      <x15ac:absPath xmlns:x15ac="http://schemas.microsoft.com/office/spreadsheetml/2010/11/ac" url="/Users/eugenpilarski/Downloads/"/>
    </mc:Choice>
  </mc:AlternateContent>
  <xr:revisionPtr revIDLastSave="0" documentId="8_{B5C224A1-A888-B342-8EA6-E524824F1C6F}" xr6:coauthVersionLast="45" xr6:coauthVersionMax="45" xr10:uidLastSave="{00000000-0000-0000-0000-000000000000}"/>
  <bookViews>
    <workbookView xWindow="0" yWindow="460" windowWidth="51200" windowHeight="27000" xr2:uid="{00000000-000D-0000-FFFF-FFFF00000000}"/>
  </bookViews>
  <sheets>
    <sheet name="ENGINE LIBRARY" sheetId="1" r:id="rId1"/>
  </sheets>
  <externalReferences>
    <externalReference r:id="rId2"/>
    <externalReference r:id="rId3"/>
  </externalReferences>
  <definedNames>
    <definedName name="_xlnm._FilterDatabase" localSheetId="0" hidden="1">'ENGINE LIBRARY'!$B$8:$AE$51</definedName>
    <definedName name="ah">'[1]COMPONENT DRAG'!#REF!</definedName>
    <definedName name="amf">'[1]COMPONENT DRAG'!#REF!</definedName>
    <definedName name="AN3BoltLength">#REF!</definedName>
    <definedName name="AN3BoltTLength">#REF!</definedName>
    <definedName name="AN3BoltType">#REF!</definedName>
    <definedName name="AN3BoltWeight">#REF!</definedName>
    <definedName name="AN3GripNoThread">#REF!</definedName>
    <definedName name="AN3Nut">#REF!</definedName>
    <definedName name="AN3Washer">#REF!</definedName>
    <definedName name="AN4BoltLength">#REF!</definedName>
    <definedName name="AN4BoltTLength">#REF!</definedName>
    <definedName name="AN4BoltType">#REF!</definedName>
    <definedName name="AN4BoltWeight">#REF!</definedName>
    <definedName name="AN4GripNoThread">#REF!</definedName>
    <definedName name="AN4Nut">#REF!</definedName>
    <definedName name="AN4Washer">#REF!</definedName>
    <definedName name="AN5BoltLength">#REF!</definedName>
    <definedName name="AN5BoltTLength">#REF!</definedName>
    <definedName name="AN5BoltType">#REF!</definedName>
    <definedName name="AN5BoltWeight">#REF!</definedName>
    <definedName name="AN5GripNoThread">#REF!</definedName>
    <definedName name="AN5Nut">#REF!</definedName>
    <definedName name="AN5Washer">#REF!</definedName>
    <definedName name="AN6BoltLength">#REF!</definedName>
    <definedName name="AN6BoltTLength">#REF!</definedName>
    <definedName name="AN6BoltType">#REF!</definedName>
    <definedName name="AN6BoltWeight">#REF!</definedName>
    <definedName name="AN6GripNoThread">#REF!</definedName>
    <definedName name="AN6Nut">#REF!</definedName>
    <definedName name="AN6Washer">#REF!</definedName>
    <definedName name="AN7Nut">#REF!</definedName>
    <definedName name="AN7Washer">#REF!</definedName>
    <definedName name="AN8Nut">#REF!</definedName>
    <definedName name="AN8Washer">#REF!</definedName>
    <definedName name="ar">'[1]COMPONENT DRAG'!#REF!</definedName>
    <definedName name="atb">'[1]COMPONENT DRAG'!#REF!</definedName>
    <definedName name="av">'[1]COMPONENT DRAG'!#REF!</definedName>
    <definedName name="b">[1]WING!#REF!</definedName>
    <definedName name="Crew">'[2]Weight and Balance'!$G$26</definedName>
    <definedName name="d">'[1]COMPONENT DRAG'!#REF!</definedName>
    <definedName name="dh">'[1]COMPONENT DRAG'!#REF!</definedName>
    <definedName name="Drag">'[1]COMPONENT DRAG'!#REF!</definedName>
    <definedName name="dv">'[1]COMPONENT DRAG'!#REF!</definedName>
    <definedName name="Fuel">'[2]Weight and Balance'!$G$27</definedName>
    <definedName name="hm">'[1]COMPONENT DRAG'!#REF!</definedName>
    <definedName name="ht">'[1]COMPONENT DRAG'!#REF!</definedName>
    <definedName name="Kdownwash">[2]Sizing!$D$53</definedName>
    <definedName name="lb">'[1]COMPONENT DRAG'!#REF!</definedName>
    <definedName name="lm">'[1]COMPONENT DRAG'!#REF!</definedName>
    <definedName name="n">'[1]COMPONENT DRAG'!#REF!</definedName>
    <definedName name="Oil">'[2]Weight and Balance'!$G$28</definedName>
    <definedName name="p">[1]PERFORMANCE!#REF!</definedName>
    <definedName name="Passengers">'[2]Weight and Balance'!$G$29</definedName>
    <definedName name="Payload">'[2]Weight and Balance'!$G$30</definedName>
    <definedName name="Sh">[1]HTAIL!#REF!</definedName>
    <definedName name="Sht">[2]Sizing!$H$44</definedName>
    <definedName name="Sv">[1]VTAIL!#REF!</definedName>
    <definedName name="Svt">[2]Sizing!$H$45</definedName>
    <definedName name="Sw">[1]WING!#REF!</definedName>
    <definedName name="TOTAL_WEIGHT_EMPTY">'[2]Weight and Balance'!$G$23</definedName>
    <definedName name="wc">'[1]COMPONENT DRAG'!#REF!</definedName>
    <definedName name="wm">'[1]COMPONENT DRAG'!#REF!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23" i="1" l="1"/>
  <c r="U23" i="1" s="1"/>
  <c r="T23" i="1"/>
  <c r="P23" i="1"/>
  <c r="Q23" i="1" s="1"/>
  <c r="O23" i="1"/>
  <c r="M23" i="1"/>
  <c r="V36" i="1"/>
  <c r="W36" i="1" s="1"/>
  <c r="T36" i="1"/>
  <c r="P36" i="1"/>
  <c r="Q36" i="1" s="1"/>
  <c r="O36" i="1"/>
  <c r="M36" i="1"/>
  <c r="V39" i="1"/>
  <c r="U39" i="1" s="1"/>
  <c r="T39" i="1"/>
  <c r="AB39" i="1" s="1"/>
  <c r="P39" i="1"/>
  <c r="Q39" i="1" s="1"/>
  <c r="O39" i="1"/>
  <c r="M39" i="1"/>
  <c r="V14" i="1"/>
  <c r="U14" i="1" s="1"/>
  <c r="T14" i="1"/>
  <c r="AB14" i="1" s="1"/>
  <c r="P14" i="1"/>
  <c r="Q14" i="1" s="1"/>
  <c r="O14" i="1"/>
  <c r="M14" i="1"/>
  <c r="V51" i="1"/>
  <c r="W51" i="1" s="1"/>
  <c r="T51" i="1"/>
  <c r="P51" i="1"/>
  <c r="Q51" i="1" s="1"/>
  <c r="O51" i="1"/>
  <c r="M51" i="1"/>
  <c r="V44" i="1"/>
  <c r="U44" i="1" s="1"/>
  <c r="T44" i="1"/>
  <c r="P44" i="1"/>
  <c r="Q44" i="1" s="1"/>
  <c r="O44" i="1"/>
  <c r="M44" i="1"/>
  <c r="V42" i="1"/>
  <c r="W42" i="1" s="1"/>
  <c r="T42" i="1"/>
  <c r="AB42" i="1" s="1"/>
  <c r="P42" i="1"/>
  <c r="Q42" i="1" s="1"/>
  <c r="O42" i="1"/>
  <c r="M42" i="1"/>
  <c r="V30" i="1"/>
  <c r="W30" i="1" s="1"/>
  <c r="T30" i="1"/>
  <c r="AB30" i="1" s="1"/>
  <c r="P30" i="1"/>
  <c r="Q30" i="1" s="1"/>
  <c r="O30" i="1"/>
  <c r="M30" i="1"/>
  <c r="V29" i="1"/>
  <c r="W29" i="1" s="1"/>
  <c r="T29" i="1"/>
  <c r="P29" i="1"/>
  <c r="Q29" i="1" s="1"/>
  <c r="O29" i="1"/>
  <c r="M29" i="1"/>
  <c r="V25" i="1"/>
  <c r="U25" i="1" s="1"/>
  <c r="T25" i="1"/>
  <c r="P25" i="1"/>
  <c r="Q25" i="1" s="1"/>
  <c r="O25" i="1"/>
  <c r="M25" i="1"/>
  <c r="V49" i="1"/>
  <c r="U49" i="1" s="1"/>
  <c r="T49" i="1"/>
  <c r="AB49" i="1" s="1"/>
  <c r="P49" i="1"/>
  <c r="Q49" i="1" s="1"/>
  <c r="O49" i="1"/>
  <c r="M49" i="1"/>
  <c r="AA34" i="1"/>
  <c r="W34" i="1"/>
  <c r="T34" i="1"/>
  <c r="P34" i="1"/>
  <c r="Q34" i="1" s="1"/>
  <c r="O34" i="1"/>
  <c r="M34" i="1"/>
  <c r="V37" i="1"/>
  <c r="U37" i="1" s="1"/>
  <c r="T37" i="1"/>
  <c r="P37" i="1"/>
  <c r="Q37" i="1" s="1"/>
  <c r="O37" i="1"/>
  <c r="M37" i="1"/>
  <c r="V26" i="1"/>
  <c r="U26" i="1" s="1"/>
  <c r="T26" i="1"/>
  <c r="P26" i="1"/>
  <c r="Q26" i="1" s="1"/>
  <c r="O26" i="1"/>
  <c r="M26" i="1"/>
  <c r="V50" i="1"/>
  <c r="U50" i="1" s="1"/>
  <c r="T50" i="1"/>
  <c r="AB50" i="1" s="1"/>
  <c r="P50" i="1"/>
  <c r="Q50" i="1" s="1"/>
  <c r="O50" i="1"/>
  <c r="M50" i="1"/>
  <c r="V46" i="1"/>
  <c r="U46" i="1" s="1"/>
  <c r="T46" i="1"/>
  <c r="AB46" i="1" s="1"/>
  <c r="P46" i="1"/>
  <c r="Q46" i="1" s="1"/>
  <c r="O46" i="1"/>
  <c r="M46" i="1"/>
  <c r="V33" i="1"/>
  <c r="U33" i="1" s="1"/>
  <c r="T33" i="1"/>
  <c r="P33" i="1"/>
  <c r="Q33" i="1" s="1"/>
  <c r="O33" i="1"/>
  <c r="M33" i="1"/>
  <c r="V28" i="1"/>
  <c r="U28" i="1" s="1"/>
  <c r="T28" i="1"/>
  <c r="P28" i="1"/>
  <c r="Q28" i="1" s="1"/>
  <c r="O28" i="1"/>
  <c r="M28" i="1"/>
  <c r="V19" i="1"/>
  <c r="U19" i="1" s="1"/>
  <c r="T19" i="1"/>
  <c r="AB19" i="1" s="1"/>
  <c r="P19" i="1"/>
  <c r="Q19" i="1" s="1"/>
  <c r="O19" i="1"/>
  <c r="M19" i="1"/>
  <c r="V47" i="1"/>
  <c r="U47" i="1" s="1"/>
  <c r="T47" i="1"/>
  <c r="AB47" i="1" s="1"/>
  <c r="P47" i="1"/>
  <c r="Q47" i="1" s="1"/>
  <c r="O47" i="1"/>
  <c r="M47" i="1"/>
  <c r="V31" i="1"/>
  <c r="U31" i="1" s="1"/>
  <c r="T31" i="1"/>
  <c r="P31" i="1"/>
  <c r="Q31" i="1" s="1"/>
  <c r="O31" i="1"/>
  <c r="M31" i="1"/>
  <c r="V21" i="1"/>
  <c r="U21" i="1" s="1"/>
  <c r="T21" i="1"/>
  <c r="P21" i="1"/>
  <c r="Q21" i="1" s="1"/>
  <c r="O21" i="1"/>
  <c r="M21" i="1"/>
  <c r="V15" i="1"/>
  <c r="U15" i="1" s="1"/>
  <c r="T15" i="1"/>
  <c r="AB15" i="1" s="1"/>
  <c r="P15" i="1"/>
  <c r="Q15" i="1" s="1"/>
  <c r="O15" i="1"/>
  <c r="M15" i="1"/>
  <c r="V38" i="1"/>
  <c r="U38" i="1" s="1"/>
  <c r="T38" i="1"/>
  <c r="AB38" i="1" s="1"/>
  <c r="P38" i="1"/>
  <c r="Q38" i="1" s="1"/>
  <c r="O38" i="1"/>
  <c r="M38" i="1"/>
  <c r="V12" i="1"/>
  <c r="W12" i="1" s="1"/>
  <c r="T12" i="1"/>
  <c r="P12" i="1"/>
  <c r="Q12" i="1" s="1"/>
  <c r="O12" i="1"/>
  <c r="M12" i="1"/>
  <c r="V35" i="1"/>
  <c r="W35" i="1" s="1"/>
  <c r="T35" i="1"/>
  <c r="P35" i="1"/>
  <c r="Q35" i="1" s="1"/>
  <c r="O35" i="1"/>
  <c r="M35" i="1"/>
  <c r="V16" i="1"/>
  <c r="U16" i="1" s="1"/>
  <c r="T16" i="1"/>
  <c r="AB16" i="1" s="1"/>
  <c r="P16" i="1"/>
  <c r="Q16" i="1" s="1"/>
  <c r="O16" i="1"/>
  <c r="M16" i="1"/>
  <c r="V11" i="1"/>
  <c r="U11" i="1" s="1"/>
  <c r="T11" i="1"/>
  <c r="AB11" i="1" s="1"/>
  <c r="P11" i="1"/>
  <c r="Q11" i="1" s="1"/>
  <c r="O11" i="1"/>
  <c r="M11" i="1"/>
  <c r="V20" i="1"/>
  <c r="U20" i="1" s="1"/>
  <c r="T20" i="1"/>
  <c r="P20" i="1"/>
  <c r="Q20" i="1" s="1"/>
  <c r="O20" i="1"/>
  <c r="M20" i="1"/>
  <c r="V22" i="1"/>
  <c r="U22" i="1" s="1"/>
  <c r="T22" i="1"/>
  <c r="P22" i="1"/>
  <c r="Q22" i="1" s="1"/>
  <c r="O22" i="1"/>
  <c r="M22" i="1"/>
  <c r="V48" i="1"/>
  <c r="U48" i="1" s="1"/>
  <c r="T48" i="1"/>
  <c r="AB48" i="1" s="1"/>
  <c r="P48" i="1"/>
  <c r="Q48" i="1" s="1"/>
  <c r="O48" i="1"/>
  <c r="M48" i="1"/>
  <c r="V17" i="1"/>
  <c r="U17" i="1" s="1"/>
  <c r="T17" i="1"/>
  <c r="AB17" i="1" s="1"/>
  <c r="P17" i="1"/>
  <c r="Q17" i="1" s="1"/>
  <c r="O17" i="1"/>
  <c r="M17" i="1"/>
  <c r="W27" i="1"/>
  <c r="U27" i="1"/>
  <c r="T27" i="1"/>
  <c r="P27" i="1"/>
  <c r="Q27" i="1" s="1"/>
  <c r="O27" i="1"/>
  <c r="M27" i="1"/>
  <c r="V43" i="1"/>
  <c r="U43" i="1" s="1"/>
  <c r="T43" i="1"/>
  <c r="P43" i="1"/>
  <c r="Q43" i="1" s="1"/>
  <c r="O43" i="1"/>
  <c r="M43" i="1"/>
  <c r="V45" i="1"/>
  <c r="U45" i="1" s="1"/>
  <c r="T45" i="1"/>
  <c r="AB45" i="1" s="1"/>
  <c r="P45" i="1"/>
  <c r="Q45" i="1" s="1"/>
  <c r="O45" i="1"/>
  <c r="M45" i="1"/>
  <c r="V18" i="1"/>
  <c r="U18" i="1" s="1"/>
  <c r="T18" i="1"/>
  <c r="AB18" i="1" s="1"/>
  <c r="P18" i="1"/>
  <c r="Q18" i="1" s="1"/>
  <c r="O18" i="1"/>
  <c r="M18" i="1"/>
  <c r="V40" i="1"/>
  <c r="U40" i="1" s="1"/>
  <c r="T40" i="1"/>
  <c r="P40" i="1"/>
  <c r="Q40" i="1" s="1"/>
  <c r="O40" i="1"/>
  <c r="M40" i="1"/>
  <c r="W10" i="1"/>
  <c r="U10" i="1"/>
  <c r="T10" i="1"/>
  <c r="P10" i="1"/>
  <c r="Q10" i="1" s="1"/>
  <c r="O10" i="1"/>
  <c r="M10" i="1"/>
  <c r="V24" i="1"/>
  <c r="U24" i="1" s="1"/>
  <c r="T24" i="1"/>
  <c r="AB24" i="1" s="1"/>
  <c r="P24" i="1"/>
  <c r="Q24" i="1" s="1"/>
  <c r="O24" i="1"/>
  <c r="M24" i="1"/>
  <c r="V32" i="1"/>
  <c r="U32" i="1" s="1"/>
  <c r="T32" i="1"/>
  <c r="AB32" i="1" s="1"/>
  <c r="P32" i="1"/>
  <c r="Q32" i="1" s="1"/>
  <c r="O32" i="1"/>
  <c r="M32" i="1"/>
  <c r="W9" i="1"/>
  <c r="U9" i="1"/>
  <c r="T9" i="1"/>
  <c r="P9" i="1"/>
  <c r="Q9" i="1" s="1"/>
  <c r="O9" i="1"/>
  <c r="M9" i="1"/>
  <c r="W13" i="1"/>
  <c r="U13" i="1"/>
  <c r="T13" i="1"/>
  <c r="P13" i="1"/>
  <c r="Q13" i="1" s="1"/>
  <c r="O13" i="1"/>
  <c r="M13" i="1"/>
  <c r="V41" i="1"/>
  <c r="W41" i="1" s="1"/>
  <c r="T41" i="1"/>
  <c r="AB41" i="1" s="1"/>
  <c r="P41" i="1"/>
  <c r="Q41" i="1" s="1"/>
  <c r="O41" i="1"/>
  <c r="M41" i="1"/>
  <c r="AC16" i="1" l="1"/>
  <c r="AE16" i="1" s="1"/>
  <c r="AB34" i="1"/>
  <c r="AC49" i="1"/>
  <c r="AE49" i="1" s="1"/>
  <c r="AC50" i="1"/>
  <c r="AE50" i="1" s="1"/>
  <c r="AC11" i="1"/>
  <c r="AE11" i="1" s="1"/>
  <c r="AC24" i="1"/>
  <c r="AE24" i="1" s="1"/>
  <c r="AC18" i="1"/>
  <c r="AE18" i="1" s="1"/>
  <c r="AC42" i="1"/>
  <c r="AE42" i="1" s="1"/>
  <c r="AC41" i="1"/>
  <c r="AE41" i="1" s="1"/>
  <c r="AC13" i="1"/>
  <c r="AE13" i="1" s="1"/>
  <c r="AC10" i="1"/>
  <c r="AE10" i="1" s="1"/>
  <c r="AC45" i="1"/>
  <c r="AE45" i="1" s="1"/>
  <c r="AC48" i="1"/>
  <c r="AE48" i="1" s="1"/>
  <c r="AC15" i="1"/>
  <c r="AE15" i="1" s="1"/>
  <c r="AC21" i="1"/>
  <c r="AE21" i="1" s="1"/>
  <c r="AC19" i="1"/>
  <c r="AE19" i="1" s="1"/>
  <c r="AC37" i="1"/>
  <c r="AE37" i="1" s="1"/>
  <c r="AC14" i="1"/>
  <c r="AE14" i="1" s="1"/>
  <c r="AC17" i="1"/>
  <c r="AE17" i="1" s="1"/>
  <c r="AC38" i="1"/>
  <c r="AE38" i="1" s="1"/>
  <c r="AC26" i="1"/>
  <c r="AE26" i="1" s="1"/>
  <c r="AC29" i="1"/>
  <c r="AE29" i="1" s="1"/>
  <c r="AC51" i="1"/>
  <c r="AE51" i="1" s="1"/>
  <c r="AC28" i="1"/>
  <c r="AE28" i="1" s="1"/>
  <c r="AC32" i="1"/>
  <c r="AE32" i="1" s="1"/>
  <c r="AC46" i="1"/>
  <c r="AE46" i="1" s="1"/>
  <c r="AC25" i="1"/>
  <c r="AE25" i="1" s="1"/>
  <c r="AC12" i="1"/>
  <c r="AE12" i="1" s="1"/>
  <c r="AC44" i="1"/>
  <c r="AE44" i="1" s="1"/>
  <c r="AC20" i="1"/>
  <c r="AE20" i="1" s="1"/>
  <c r="AC35" i="1"/>
  <c r="AE35" i="1" s="1"/>
  <c r="AC31" i="1"/>
  <c r="AE31" i="1" s="1"/>
  <c r="AC39" i="1"/>
  <c r="AE39" i="1" s="1"/>
  <c r="AC23" i="1"/>
  <c r="AE23" i="1" s="1"/>
  <c r="AC27" i="1"/>
  <c r="AE27" i="1" s="1"/>
  <c r="AC9" i="1"/>
  <c r="AE9" i="1" s="1"/>
  <c r="AC40" i="1"/>
  <c r="AE40" i="1" s="1"/>
  <c r="AC33" i="1"/>
  <c r="AE33" i="1" s="1"/>
  <c r="AC30" i="1"/>
  <c r="AE30" i="1" s="1"/>
  <c r="AC36" i="1"/>
  <c r="AE36" i="1" s="1"/>
  <c r="AC47" i="1"/>
  <c r="AE47" i="1" s="1"/>
  <c r="AC34" i="1"/>
  <c r="AE34" i="1" s="1"/>
  <c r="AC43" i="1"/>
  <c r="AE43" i="1" s="1"/>
  <c r="AC22" i="1"/>
  <c r="AE22" i="1" s="1"/>
  <c r="AB13" i="1"/>
  <c r="AB10" i="1"/>
  <c r="AB43" i="1"/>
  <c r="AB22" i="1"/>
  <c r="AB35" i="1"/>
  <c r="AB21" i="1"/>
  <c r="AB28" i="1"/>
  <c r="AB26" i="1"/>
  <c r="AB25" i="1"/>
  <c r="AB44" i="1"/>
  <c r="AB36" i="1"/>
  <c r="AB9" i="1"/>
  <c r="AB40" i="1"/>
  <c r="AB27" i="1"/>
  <c r="AB20" i="1"/>
  <c r="AB12" i="1"/>
  <c r="AB31" i="1"/>
  <c r="AB33" i="1"/>
  <c r="AB37" i="1"/>
  <c r="AB29" i="1"/>
  <c r="AB51" i="1"/>
  <c r="AB23" i="1"/>
</calcChain>
</file>

<file path=xl/sharedStrings.xml><?xml version="1.0" encoding="utf-8"?>
<sst xmlns="http://schemas.openxmlformats.org/spreadsheetml/2006/main" count="334" uniqueCount="106">
  <si>
    <t>ENGINES FOR ULTRALIGHTS</t>
  </si>
  <si>
    <t>ENGINE</t>
  </si>
  <si>
    <t>RADIATOR / EXHUAST</t>
  </si>
  <si>
    <t>TOTAL</t>
  </si>
  <si>
    <t>POWER</t>
  </si>
  <si>
    <t>CONSUMPTION</t>
  </si>
  <si>
    <t>RANK</t>
  </si>
  <si>
    <t>IMAGE</t>
  </si>
  <si>
    <t>MANUFACTURER</t>
  </si>
  <si>
    <t>MODEL</t>
  </si>
  <si>
    <t>CONFIG</t>
  </si>
  <si>
    <t>STROKE</t>
  </si>
  <si>
    <t>IGNITION</t>
  </si>
  <si>
    <t>COOLING</t>
  </si>
  <si>
    <t>DRIVE</t>
  </si>
  <si>
    <t>TRACTOR</t>
  </si>
  <si>
    <t>KG</t>
  </si>
  <si>
    <t>LBS</t>
  </si>
  <si>
    <t>DISPL [CC]</t>
  </si>
  <si>
    <t>kW</t>
  </si>
  <si>
    <t>HP</t>
  </si>
  <si>
    <t>GAL/H</t>
  </si>
  <si>
    <t>OZ/MIN</t>
  </si>
  <si>
    <t>L/HOUR</t>
  </si>
  <si>
    <t>PROP DIAMETER  [M]</t>
  </si>
  <si>
    <t>STATIC THRUST [KG]</t>
  </si>
  <si>
    <t>PRICE [USD$]</t>
  </si>
  <si>
    <t>PRICE/HP</t>
  </si>
  <si>
    <t>HP/LBS</t>
  </si>
  <si>
    <t>HP/KG</t>
  </si>
  <si>
    <t>HIRTH</t>
  </si>
  <si>
    <t>F-36</t>
  </si>
  <si>
    <t>1 CYLINDER</t>
  </si>
  <si>
    <t>DUAL</t>
  </si>
  <si>
    <t>AIR</t>
  </si>
  <si>
    <t>REDUCTION</t>
  </si>
  <si>
    <t>Y</t>
  </si>
  <si>
    <t>DLE</t>
  </si>
  <si>
    <t>DLE-170M</t>
  </si>
  <si>
    <t>2 CYLINDER OPPOSING</t>
  </si>
  <si>
    <t>SINGLE</t>
  </si>
  <si>
    <t>DIRECT</t>
  </si>
  <si>
    <t>DESERT AIRCRAFT</t>
  </si>
  <si>
    <t>DA-170</t>
  </si>
  <si>
    <t>CORS AIR</t>
  </si>
  <si>
    <t>BLACK BEE 125</t>
  </si>
  <si>
    <t>N</t>
  </si>
  <si>
    <t>DLE-200</t>
  </si>
  <si>
    <t>DA-215</t>
  </si>
  <si>
    <t>BAILEY AVIATION</t>
  </si>
  <si>
    <t>V5E</t>
  </si>
  <si>
    <t>EOS ENGINES</t>
  </si>
  <si>
    <t>EOS 100 ICI RV5</t>
  </si>
  <si>
    <t>BLACKHAWK</t>
  </si>
  <si>
    <t>BANSHEE 190</t>
  </si>
  <si>
    <t>ZENOAH</t>
  </si>
  <si>
    <t>G25</t>
  </si>
  <si>
    <t>BLACK DEVIL PRO 175</t>
  </si>
  <si>
    <t>EOS 150 ICI RV3</t>
  </si>
  <si>
    <t>ROTAX</t>
  </si>
  <si>
    <t>277UL</t>
  </si>
  <si>
    <t>QUATTRO</t>
  </si>
  <si>
    <t>VITTORAZI</t>
  </si>
  <si>
    <t>MOSTER 185</t>
  </si>
  <si>
    <t>3W</t>
  </si>
  <si>
    <t>275XI</t>
  </si>
  <si>
    <t>AIR CONCEPTION</t>
  </si>
  <si>
    <t>NITRO 200</t>
  </si>
  <si>
    <t>F-33</t>
  </si>
  <si>
    <t>342XI</t>
  </si>
  <si>
    <t>COSMOS 300</t>
  </si>
  <si>
    <t>LIQUID</t>
  </si>
  <si>
    <t>TORNADO 280</t>
  </si>
  <si>
    <t>SIMONINI</t>
  </si>
  <si>
    <t>MINI EVO 2</t>
  </si>
  <si>
    <t>POLINI</t>
  </si>
  <si>
    <t>THOR 202</t>
  </si>
  <si>
    <t>AERO 1000</t>
  </si>
  <si>
    <t>BLACK BULL 235</t>
  </si>
  <si>
    <t>THOR 250</t>
  </si>
  <si>
    <t>THOR 303</t>
  </si>
  <si>
    <t>G50</t>
  </si>
  <si>
    <t>447UL</t>
  </si>
  <si>
    <t>2 CYLINDER INLINE</t>
  </si>
  <si>
    <t>AIEUK</t>
  </si>
  <si>
    <t>225CS</t>
  </si>
  <si>
    <t>ROTARY</t>
  </si>
  <si>
    <t>NA</t>
  </si>
  <si>
    <t>DLE-430</t>
  </si>
  <si>
    <t>F-23</t>
  </si>
  <si>
    <t>503UL</t>
  </si>
  <si>
    <t>VICTOR 1 SUPER</t>
  </si>
  <si>
    <t>PEGASUS POWER</t>
  </si>
  <si>
    <t>0-100</t>
  </si>
  <si>
    <t>2 CYLINDER OPPOSED</t>
  </si>
  <si>
    <t>HKS</t>
  </si>
  <si>
    <t>700E</t>
  </si>
  <si>
    <t>AEROMARINE</t>
  </si>
  <si>
    <t>VTWIN</t>
  </si>
  <si>
    <t>2 CYLINDER V</t>
  </si>
  <si>
    <t>684I</t>
  </si>
  <si>
    <t>4 CYLINDER OPPOSING</t>
  </si>
  <si>
    <t>582UL</t>
  </si>
  <si>
    <t>GAOKIN</t>
  </si>
  <si>
    <t>A SELECTION OF &lt;100 LBS MOTORS ON THE MARKET FOR ULTRALIGHT AND PARAMOTORS</t>
  </si>
  <si>
    <t>CRUISE RPM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</si>
</sst>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&quot;$&quot;#,##0"/>
  </numFmts>
  <fonts count="12">
    <font>
      <sz val="10"/>
      <name val="MS Sans Serif"/>
    </font>
    <font>
      <sz val="16"/>
      <name val="Century Gothic"/>
      <family val="2"/>
    </font>
    <font>
      <sz val="10"/>
      <name val="Century Gothic"/>
      <family val="2"/>
    </font>
    <font>
      <sz val="10"/>
      <color rgb="FF000000"/>
      <name val="Arial"/>
    </font>
    <font>
      <u/>
      <sz val="10"/>
      <color theme="10"/>
      <name val="MS Sans Serif"/>
      <family val="2"/>
    </font>
    <font>
      <i/>
      <sz val="11"/>
      <color rgb="FFFFFFFF"/>
      <name val="Arial"/>
      <family val="2"/>
    </font>
    <font>
      <i/>
      <sz val="16"/>
      <color rgb="FFFFFFFF"/>
      <name val="Arial"/>
    </font>
    <font>
      <sz val="14"/>
      <color rgb="FFFFFFFF"/>
      <name val="Arial"/>
      <family val="2"/>
    </font>
    <font>
      <sz val="14"/>
      <color rgb="FFFFFFFF"/>
      <name val="Arial"/>
    </font>
    <font>
      <sz val="14"/>
      <color theme="1"/>
      <name val="Arial"/>
      <family val="2"/>
    </font>
    <font>
      <sz val="14"/>
      <color theme="1"/>
      <name val="Arial"/>
    </font>
    <font>
      <sz val="14"/>
      <color theme="3" tint="0.3999755851924192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999999"/>
        <bgColor rgb="FF999999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3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</cellStyleXfs>
  <cellXfs count="4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2"/>
    <xf numFmtId="0" fontId="4" fillId="0" borderId="0" xfId="1" applyAlignment="1" applyProtection="1"/>
    <xf numFmtId="0" fontId="3" fillId="0" borderId="0" xfId="2" applyAlignment="1">
      <alignment horizontal="right"/>
    </xf>
    <xf numFmtId="0" fontId="7" fillId="3" borderId="7" xfId="2" applyFont="1" applyFill="1" applyBorder="1" applyAlignment="1">
      <alignment horizontal="center" vertical="center" wrapText="1"/>
    </xf>
    <xf numFmtId="0" fontId="8" fillId="3" borderId="8" xfId="2" applyFont="1" applyFill="1" applyBorder="1" applyAlignment="1">
      <alignment horizontal="center" vertical="center" wrapText="1"/>
    </xf>
    <xf numFmtId="0" fontId="7" fillId="3" borderId="8" xfId="2" applyFont="1" applyFill="1" applyBorder="1" applyAlignment="1">
      <alignment horizontal="center" vertical="center" wrapText="1"/>
    </xf>
    <xf numFmtId="0" fontId="8" fillId="3" borderId="9" xfId="2" applyFont="1" applyFill="1" applyBorder="1" applyAlignment="1">
      <alignment horizontal="center" vertical="center" wrapText="1"/>
    </xf>
    <xf numFmtId="0" fontId="3" fillId="0" borderId="0" xfId="2" applyAlignment="1">
      <alignment horizontal="center"/>
    </xf>
    <xf numFmtId="0" fontId="9" fillId="0" borderId="8" xfId="2" applyFont="1" applyBorder="1" applyAlignment="1">
      <alignment horizontal="center" vertical="center" wrapText="1"/>
    </xf>
    <xf numFmtId="0" fontId="10" fillId="0" borderId="8" xfId="2" applyFont="1" applyBorder="1" applyAlignment="1">
      <alignment horizontal="center" vertical="center" wrapText="1"/>
    </xf>
    <xf numFmtId="0" fontId="11" fillId="0" borderId="8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/>
    </xf>
    <xf numFmtId="164" fontId="10" fillId="0" borderId="8" xfId="2" applyNumberFormat="1" applyFont="1" applyBorder="1" applyAlignment="1">
      <alignment horizontal="center" vertical="center"/>
    </xf>
    <xf numFmtId="164" fontId="10" fillId="0" borderId="8" xfId="2" applyNumberFormat="1" applyFont="1" applyBorder="1" applyAlignment="1">
      <alignment horizontal="center" vertical="center" wrapText="1"/>
    </xf>
    <xf numFmtId="164" fontId="9" fillId="0" borderId="8" xfId="2" applyNumberFormat="1" applyFont="1" applyBorder="1" applyAlignment="1">
      <alignment horizontal="center" vertical="center"/>
    </xf>
    <xf numFmtId="164" fontId="9" fillId="0" borderId="8" xfId="2" applyNumberFormat="1" applyFont="1" applyBorder="1" applyAlignment="1">
      <alignment horizontal="center" vertical="center" wrapText="1"/>
    </xf>
    <xf numFmtId="1" fontId="9" fillId="0" borderId="8" xfId="2" applyNumberFormat="1" applyFont="1" applyBorder="1" applyAlignment="1">
      <alignment horizontal="center" vertical="center" wrapText="1"/>
    </xf>
    <xf numFmtId="165" fontId="10" fillId="0" borderId="8" xfId="2" applyNumberFormat="1" applyFont="1" applyBorder="1" applyAlignment="1">
      <alignment horizontal="center" vertical="center" wrapText="1"/>
    </xf>
    <xf numFmtId="0" fontId="10" fillId="0" borderId="8" xfId="2" applyFont="1" applyBorder="1" applyAlignment="1">
      <alignment horizontal="center" vertical="center"/>
    </xf>
    <xf numFmtId="2" fontId="10" fillId="0" borderId="8" xfId="2" applyNumberFormat="1" applyFont="1" applyBorder="1" applyAlignment="1">
      <alignment horizontal="center" vertical="center"/>
    </xf>
    <xf numFmtId="1" fontId="10" fillId="0" borderId="8" xfId="2" applyNumberFormat="1" applyFont="1" applyBorder="1" applyAlignment="1">
      <alignment horizontal="center" vertical="center" wrapText="1"/>
    </xf>
    <xf numFmtId="0" fontId="0" fillId="0" borderId="8" xfId="0" applyBorder="1"/>
    <xf numFmtId="0" fontId="0" fillId="0" borderId="7" xfId="0" applyBorder="1"/>
    <xf numFmtId="0" fontId="0" fillId="0" borderId="10" xfId="0" applyBorder="1"/>
    <xf numFmtId="0" fontId="9" fillId="0" borderId="5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/>
    </xf>
    <xf numFmtId="164" fontId="10" fillId="0" borderId="11" xfId="2" applyNumberFormat="1" applyFont="1" applyBorder="1" applyAlignment="1">
      <alignment horizontal="center" vertical="center"/>
    </xf>
    <xf numFmtId="0" fontId="10" fillId="0" borderId="10" xfId="2" applyFont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1" fontId="10" fillId="0" borderId="0" xfId="2" applyNumberFormat="1" applyFont="1" applyBorder="1" applyAlignment="1">
      <alignment horizontal="center" vertical="center" wrapText="1"/>
    </xf>
    <xf numFmtId="0" fontId="6" fillId="3" borderId="4" xfId="2" applyFont="1" applyFill="1" applyBorder="1" applyAlignment="1">
      <alignment horizontal="center"/>
    </xf>
    <xf numFmtId="0" fontId="6" fillId="3" borderId="6" xfId="2" applyFont="1" applyFill="1" applyBorder="1" applyAlignment="1">
      <alignment horizontal="center"/>
    </xf>
    <xf numFmtId="0" fontId="6" fillId="3" borderId="5" xfId="2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2" fillId="2" borderId="3" xfId="0" applyFont="1" applyFill="1" applyBorder="1" applyAlignment="1">
      <alignment horizontal="left"/>
    </xf>
    <xf numFmtId="0" fontId="5" fillId="3" borderId="4" xfId="2" applyFont="1" applyFill="1" applyBorder="1" applyAlignment="1">
      <alignment horizontal="center"/>
    </xf>
    <xf numFmtId="0" fontId="5" fillId="3" borderId="5" xfId="2" applyFont="1" applyFill="1" applyBorder="1" applyAlignment="1">
      <alignment horizontal="center"/>
    </xf>
  </cellXfs>
  <cellStyles count="3">
    <cellStyle name="Link" xfId="1" builtinId="8"/>
    <cellStyle name="Normal 3" xfId="2" xr:uid="{00000000-0005-0000-0000-000002000000}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png"/><Relationship Id="rId34" Type="http://schemas.openxmlformats.org/officeDocument/2006/relationships/image" Target="../media/image34.jpeg"/><Relationship Id="rId42" Type="http://schemas.openxmlformats.org/officeDocument/2006/relationships/image" Target="../media/image42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gif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10</xdr:row>
      <xdr:rowOff>104775</xdr:rowOff>
    </xdr:from>
    <xdr:to>
      <xdr:col>2</xdr:col>
      <xdr:colOff>1382325</xdr:colOff>
      <xdr:row>10</xdr:row>
      <xdr:rowOff>857250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0AB33D-D57F-4DC5-95EE-FADD5A897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00200" y="18608675"/>
          <a:ext cx="1306125" cy="752475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11</xdr:row>
      <xdr:rowOff>45765</xdr:rowOff>
    </xdr:from>
    <xdr:to>
      <xdr:col>2</xdr:col>
      <xdr:colOff>1236494</xdr:colOff>
      <xdr:row>11</xdr:row>
      <xdr:rowOff>904875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FF356C-F6F0-44F0-B395-2FEFC5413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21826265"/>
          <a:ext cx="1007894" cy="859110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257176</xdr:colOff>
      <xdr:row>13</xdr:row>
      <xdr:rowOff>66675</xdr:rowOff>
    </xdr:from>
    <xdr:to>
      <xdr:col>2</xdr:col>
      <xdr:colOff>1148376</xdr:colOff>
      <xdr:row>13</xdr:row>
      <xdr:rowOff>923925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B56E466-EB2B-4B4E-A66E-B633708EA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1176" y="44783375"/>
          <a:ext cx="891200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9</xdr:row>
      <xdr:rowOff>57151</xdr:rowOff>
    </xdr:from>
    <xdr:to>
      <xdr:col>2</xdr:col>
      <xdr:colOff>1334489</xdr:colOff>
      <xdr:row>9</xdr:row>
      <xdr:rowOff>895350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0D0F846-1C54-49CD-B660-0F87D92D3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6" y="7639051"/>
          <a:ext cx="1172563" cy="838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236311</xdr:colOff>
      <xdr:row>8</xdr:row>
      <xdr:rowOff>61016</xdr:rowOff>
    </xdr:from>
    <xdr:to>
      <xdr:col>2</xdr:col>
      <xdr:colOff>1379311</xdr:colOff>
      <xdr:row>8</xdr:row>
      <xdr:rowOff>1048656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B3A4543-D689-474A-923C-730AE364B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92"/>
        <a:stretch/>
      </xdr:blipFill>
      <xdr:spPr bwMode="auto">
        <a:xfrm>
          <a:off x="1760311" y="4353616"/>
          <a:ext cx="1143000" cy="98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12</xdr:row>
      <xdr:rowOff>47625</xdr:rowOff>
    </xdr:from>
    <xdr:to>
      <xdr:col>2</xdr:col>
      <xdr:colOff>1219200</xdr:colOff>
      <xdr:row>12</xdr:row>
      <xdr:rowOff>1071789</xdr:rowOff>
    </xdr:to>
    <xdr:pic>
      <xdr:nvPicPr>
        <xdr:cNvPr id="7" name="Picture 6" descr="image">
          <a:extLst>
            <a:ext uri="{FF2B5EF4-FFF2-40B4-BE49-F238E27FC236}">
              <a16:creationId xmlns:a16="http://schemas.microsoft.com/office/drawing/2014/main" id="{FC0A5025-5E08-4C14-9650-4A19E1F11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4025" y="3286125"/>
          <a:ext cx="1019175" cy="1020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23</xdr:row>
      <xdr:rowOff>9526</xdr:rowOff>
    </xdr:from>
    <xdr:to>
      <xdr:col>2</xdr:col>
      <xdr:colOff>1412875</xdr:colOff>
      <xdr:row>23</xdr:row>
      <xdr:rowOff>1019176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AD7EF3D-CF44-4F2C-A70A-BB805B8F7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675" y="6499226"/>
          <a:ext cx="134620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195720</xdr:colOff>
      <xdr:row>36</xdr:row>
      <xdr:rowOff>65239</xdr:rowOff>
    </xdr:from>
    <xdr:to>
      <xdr:col>2</xdr:col>
      <xdr:colOff>1239555</xdr:colOff>
      <xdr:row>39</xdr:row>
      <xdr:rowOff>1021141</xdr:rowOff>
    </xdr:to>
    <xdr:pic>
      <xdr:nvPicPr>
        <xdr:cNvPr id="9" name="Picture 8" descr="3">
          <a:extLst>
            <a:ext uri="{FF2B5EF4-FFF2-40B4-BE49-F238E27FC236}">
              <a16:creationId xmlns:a16="http://schemas.microsoft.com/office/drawing/2014/main" id="{D614E731-E751-4687-B03C-7FC3B5390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9720" y="34952139"/>
          <a:ext cx="1043835" cy="10211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170183</xdr:colOff>
      <xdr:row>27</xdr:row>
      <xdr:rowOff>106063</xdr:rowOff>
    </xdr:from>
    <xdr:to>
      <xdr:col>2</xdr:col>
      <xdr:colOff>1339523</xdr:colOff>
      <xdr:row>27</xdr:row>
      <xdr:rowOff>1026981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89D978A-AF8D-47F3-ABE2-EE5B339AD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4183" y="29531963"/>
          <a:ext cx="1169340" cy="920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117433</xdr:colOff>
      <xdr:row>30</xdr:row>
      <xdr:rowOff>31248</xdr:rowOff>
    </xdr:from>
    <xdr:to>
      <xdr:col>2</xdr:col>
      <xdr:colOff>1370035</xdr:colOff>
      <xdr:row>30</xdr:row>
      <xdr:rowOff>1017739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FB6E0C-21F5-428C-A61D-0B683F076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433" y="26180548"/>
          <a:ext cx="1252602" cy="9864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142410</xdr:colOff>
      <xdr:row>32</xdr:row>
      <xdr:rowOff>60145</xdr:rowOff>
    </xdr:from>
    <xdr:to>
      <xdr:col>2</xdr:col>
      <xdr:colOff>1381964</xdr:colOff>
      <xdr:row>34</xdr:row>
      <xdr:rowOff>986240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ADF74A0-BBFB-410D-8F53-DB26A3E70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410" y="30578245"/>
          <a:ext cx="1239554" cy="9862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221815</xdr:colOff>
      <xdr:row>39</xdr:row>
      <xdr:rowOff>65241</xdr:rowOff>
    </xdr:from>
    <xdr:to>
      <xdr:col>2</xdr:col>
      <xdr:colOff>1187363</xdr:colOff>
      <xdr:row>39</xdr:row>
      <xdr:rowOff>1065985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93ACD386-EBC0-4B63-9706-FD0C28DD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5815" y="8739341"/>
          <a:ext cx="965548" cy="10007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156576</xdr:colOff>
      <xdr:row>16</xdr:row>
      <xdr:rowOff>91336</xdr:rowOff>
    </xdr:from>
    <xdr:to>
      <xdr:col>2</xdr:col>
      <xdr:colOff>1460114</xdr:colOff>
      <xdr:row>16</xdr:row>
      <xdr:rowOff>1011440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96A7ED3-757C-4FC0-A642-DE4C53F92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576" y="14226436"/>
          <a:ext cx="1303538" cy="920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39144</xdr:colOff>
      <xdr:row>17</xdr:row>
      <xdr:rowOff>91336</xdr:rowOff>
    </xdr:from>
    <xdr:ext cx="1420970" cy="1002994"/>
    <xdr:pic>
      <xdr:nvPicPr>
        <xdr:cNvPr id="15" name="Picture 14">
          <a:extLst>
            <a:ext uri="{FF2B5EF4-FFF2-40B4-BE49-F238E27FC236}">
              <a16:creationId xmlns:a16="http://schemas.microsoft.com/office/drawing/2014/main" id="{E92AD5EF-874C-4251-9075-AE04C34FF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144" y="9857636"/>
          <a:ext cx="1420970" cy="1002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117433</xdr:colOff>
      <xdr:row>14</xdr:row>
      <xdr:rowOff>40090</xdr:rowOff>
    </xdr:from>
    <xdr:to>
      <xdr:col>2</xdr:col>
      <xdr:colOff>1344473</xdr:colOff>
      <xdr:row>14</xdr:row>
      <xdr:rowOff>1069931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65507820-4791-4E9A-B07F-5A66A1A63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433" y="24004990"/>
          <a:ext cx="1227040" cy="1029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208767</xdr:colOff>
      <xdr:row>15</xdr:row>
      <xdr:rowOff>26097</xdr:rowOff>
    </xdr:from>
    <xdr:to>
      <xdr:col>2</xdr:col>
      <xdr:colOff>1193410</xdr:colOff>
      <xdr:row>15</xdr:row>
      <xdr:rowOff>1043837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52765BC-23C4-4A65-AE61-953CB3AB6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2767" y="19622197"/>
          <a:ext cx="984643" cy="1017740"/>
        </a:xfrm>
        <a:prstGeom prst="rect">
          <a:avLst/>
        </a:prstGeom>
      </xdr:spPr>
    </xdr:pic>
    <xdr:clientData/>
  </xdr:twoCellAnchor>
  <xdr:twoCellAnchor editAs="oneCell">
    <xdr:from>
      <xdr:col>2</xdr:col>
      <xdr:colOff>182671</xdr:colOff>
      <xdr:row>18</xdr:row>
      <xdr:rowOff>45018</xdr:rowOff>
    </xdr:from>
    <xdr:to>
      <xdr:col>2</xdr:col>
      <xdr:colOff>1383082</xdr:colOff>
      <xdr:row>18</xdr:row>
      <xdr:rowOff>1082980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3398534-975B-4797-A32D-510F027E10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06671" y="28378718"/>
          <a:ext cx="1200411" cy="1037962"/>
        </a:xfrm>
        <a:prstGeom prst="rect">
          <a:avLst/>
        </a:prstGeom>
      </xdr:spPr>
    </xdr:pic>
    <xdr:clientData/>
  </xdr:twoCellAnchor>
  <xdr:twoCellAnchor editAs="oneCell">
    <xdr:from>
      <xdr:col>2</xdr:col>
      <xdr:colOff>234241</xdr:colOff>
      <xdr:row>31</xdr:row>
      <xdr:rowOff>78475</xdr:rowOff>
    </xdr:from>
    <xdr:to>
      <xdr:col>2</xdr:col>
      <xdr:colOff>1370180</xdr:colOff>
      <xdr:row>31</xdr:row>
      <xdr:rowOff>1006929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E26A62E-B9FA-40C1-B95C-EE93445EC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8241" y="5444225"/>
          <a:ext cx="1135939" cy="928454"/>
        </a:xfrm>
        <a:prstGeom prst="rect">
          <a:avLst/>
        </a:prstGeom>
      </xdr:spPr>
    </xdr:pic>
    <xdr:clientData/>
  </xdr:twoCellAnchor>
  <xdr:twoCellAnchor editAs="oneCell">
    <xdr:from>
      <xdr:col>2</xdr:col>
      <xdr:colOff>91335</xdr:colOff>
      <xdr:row>26</xdr:row>
      <xdr:rowOff>13047</xdr:rowOff>
    </xdr:from>
    <xdr:to>
      <xdr:col>2</xdr:col>
      <xdr:colOff>1461370</xdr:colOff>
      <xdr:row>26</xdr:row>
      <xdr:rowOff>1056883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173EE05-30B6-4542-B473-3DD2882AA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98" t="9173" r="18013" b="9285"/>
        <a:stretch/>
      </xdr:blipFill>
      <xdr:spPr bwMode="auto">
        <a:xfrm>
          <a:off x="1615335" y="13055947"/>
          <a:ext cx="1370035" cy="104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78288</xdr:colOff>
      <xdr:row>44</xdr:row>
      <xdr:rowOff>39144</xdr:rowOff>
    </xdr:from>
    <xdr:to>
      <xdr:col>2</xdr:col>
      <xdr:colOff>1376977</xdr:colOff>
      <xdr:row>44</xdr:row>
      <xdr:rowOff>1056884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68D6C5FF-D794-494B-B10F-F0A3B39C2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288" y="10897644"/>
          <a:ext cx="1298689" cy="1017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104385</xdr:colOff>
      <xdr:row>46</xdr:row>
      <xdr:rowOff>117433</xdr:rowOff>
    </xdr:from>
    <xdr:to>
      <xdr:col>2</xdr:col>
      <xdr:colOff>1384885</xdr:colOff>
      <xdr:row>55</xdr:row>
      <xdr:rowOff>97038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380D9F99-7ACF-4C84-8E80-EE6C8C21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628385" y="27358933"/>
          <a:ext cx="1280500" cy="887260"/>
        </a:xfrm>
        <a:prstGeom prst="rect">
          <a:avLst/>
        </a:prstGeom>
      </xdr:spPr>
    </xdr:pic>
    <xdr:clientData/>
  </xdr:twoCellAnchor>
  <xdr:twoCellAnchor editAs="oneCell">
    <xdr:from>
      <xdr:col>2</xdr:col>
      <xdr:colOff>274008</xdr:colOff>
      <xdr:row>20</xdr:row>
      <xdr:rowOff>39143</xdr:rowOff>
    </xdr:from>
    <xdr:to>
      <xdr:col>2</xdr:col>
      <xdr:colOff>1284380</xdr:colOff>
      <xdr:row>20</xdr:row>
      <xdr:rowOff>1038320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6D3248F-FE51-49DE-B121-F143795AC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98008" y="25096243"/>
          <a:ext cx="1010372" cy="999177"/>
        </a:xfrm>
        <a:prstGeom prst="rect">
          <a:avLst/>
        </a:prstGeom>
      </xdr:spPr>
    </xdr:pic>
    <xdr:clientData/>
  </xdr:twoCellAnchor>
  <xdr:twoCellAnchor editAs="oneCell">
    <xdr:from>
      <xdr:col>2</xdr:col>
      <xdr:colOff>208767</xdr:colOff>
      <xdr:row>37</xdr:row>
      <xdr:rowOff>65240</xdr:rowOff>
    </xdr:from>
    <xdr:to>
      <xdr:col>2</xdr:col>
      <xdr:colOff>1239555</xdr:colOff>
      <xdr:row>39</xdr:row>
      <xdr:rowOff>1009657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3EF568A-5101-442E-8B62-DE9C7B0CA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767" y="22937940"/>
          <a:ext cx="1030788" cy="10096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169624</xdr:colOff>
      <xdr:row>43</xdr:row>
      <xdr:rowOff>65240</xdr:rowOff>
    </xdr:from>
    <xdr:to>
      <xdr:col>2</xdr:col>
      <xdr:colOff>1330892</xdr:colOff>
      <xdr:row>44</xdr:row>
      <xdr:rowOff>978596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F6F7F7DB-FDD6-4331-A026-A0A92531C0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96" t="4204" r="11731" b="16964"/>
        <a:stretch/>
      </xdr:blipFill>
      <xdr:spPr bwMode="auto">
        <a:xfrm>
          <a:off x="1693624" y="42597540"/>
          <a:ext cx="1161268" cy="978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221814</xdr:colOff>
      <xdr:row>19</xdr:row>
      <xdr:rowOff>25433</xdr:rowOff>
    </xdr:from>
    <xdr:to>
      <xdr:col>2</xdr:col>
      <xdr:colOff>1370033</xdr:colOff>
      <xdr:row>19</xdr:row>
      <xdr:rowOff>1017962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5BE06F1B-A2A0-47C5-B7AD-AFB025CB07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4" t="12497" r="9005" b="14205"/>
        <a:stretch/>
      </xdr:blipFill>
      <xdr:spPr bwMode="auto">
        <a:xfrm>
          <a:off x="1745814" y="17437133"/>
          <a:ext cx="1148219" cy="9925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39145</xdr:colOff>
      <xdr:row>41</xdr:row>
      <xdr:rowOff>52192</xdr:rowOff>
    </xdr:from>
    <xdr:to>
      <xdr:col>2</xdr:col>
      <xdr:colOff>1491128</xdr:colOff>
      <xdr:row>42</xdr:row>
      <xdr:rowOff>978596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FF67F8B8-B4F0-428F-B03E-DA15488B2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145" y="41492292"/>
          <a:ext cx="1451983" cy="9785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117431</xdr:colOff>
      <xdr:row>49</xdr:row>
      <xdr:rowOff>39143</xdr:rowOff>
    </xdr:from>
    <xdr:to>
      <xdr:col>2</xdr:col>
      <xdr:colOff>1361218</xdr:colOff>
      <xdr:row>55</xdr:row>
      <xdr:rowOff>174282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89805FD-1E5D-4176-87EB-C8E5A00A7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1431" y="32741643"/>
          <a:ext cx="1243787" cy="964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91335</xdr:colOff>
      <xdr:row>48</xdr:row>
      <xdr:rowOff>78287</xdr:rowOff>
    </xdr:from>
    <xdr:to>
      <xdr:col>2</xdr:col>
      <xdr:colOff>1393332</xdr:colOff>
      <xdr:row>55</xdr:row>
      <xdr:rowOff>49805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D321AC52-03BB-45D2-BFF7-080D08FDA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335" y="37149587"/>
          <a:ext cx="1301997" cy="840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326199</xdr:colOff>
      <xdr:row>38</xdr:row>
      <xdr:rowOff>13048</xdr:rowOff>
    </xdr:from>
    <xdr:to>
      <xdr:col>2</xdr:col>
      <xdr:colOff>1258948</xdr:colOff>
      <xdr:row>39</xdr:row>
      <xdr:rowOff>1064712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3C7C250A-E6C2-4D0D-BDF9-FD90D9216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0199" y="45821948"/>
          <a:ext cx="932749" cy="10647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91335</xdr:colOff>
      <xdr:row>33</xdr:row>
      <xdr:rowOff>52190</xdr:rowOff>
    </xdr:from>
    <xdr:to>
      <xdr:col>2</xdr:col>
      <xdr:colOff>1396131</xdr:colOff>
      <xdr:row>34</xdr:row>
      <xdr:rowOff>1030102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D9205F-7B3E-4013-9CC7-BCECEEEA0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73" r="16335"/>
        <a:stretch/>
      </xdr:blipFill>
      <xdr:spPr bwMode="auto">
        <a:xfrm>
          <a:off x="1615335" y="36031290"/>
          <a:ext cx="1304796" cy="1030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208769</xdr:colOff>
      <xdr:row>34</xdr:row>
      <xdr:rowOff>52191</xdr:rowOff>
    </xdr:from>
    <xdr:to>
      <xdr:col>2</xdr:col>
      <xdr:colOff>1252603</xdr:colOff>
      <xdr:row>34</xdr:row>
      <xdr:rowOff>1077174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B53F24F-BC4B-4155-B227-40F36E582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769" y="20740491"/>
          <a:ext cx="1043834" cy="1024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319365</xdr:colOff>
      <xdr:row>40</xdr:row>
      <xdr:rowOff>15906</xdr:rowOff>
    </xdr:from>
    <xdr:to>
      <xdr:col>2</xdr:col>
      <xdr:colOff>1260535</xdr:colOff>
      <xdr:row>40</xdr:row>
      <xdr:rowOff>1052740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F507080B-4962-4CFC-AA7F-0173088E6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3365" y="2143156"/>
          <a:ext cx="941170" cy="1036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39144</xdr:colOff>
      <xdr:row>29</xdr:row>
      <xdr:rowOff>26097</xdr:rowOff>
    </xdr:from>
    <xdr:to>
      <xdr:col>2</xdr:col>
      <xdr:colOff>1459584</xdr:colOff>
      <xdr:row>30</xdr:row>
      <xdr:rowOff>1043836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02139F5-212D-412B-A69E-EEB675B9A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3144" y="40373997"/>
          <a:ext cx="1420440" cy="1043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91335</xdr:colOff>
      <xdr:row>28</xdr:row>
      <xdr:rowOff>39145</xdr:rowOff>
    </xdr:from>
    <xdr:to>
      <xdr:col>2</xdr:col>
      <xdr:colOff>1440754</xdr:colOff>
      <xdr:row>30</xdr:row>
      <xdr:rowOff>991644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C5D8ABDD-68DA-4518-9903-9DE509335A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5335" y="39294845"/>
          <a:ext cx="1349419" cy="9916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52193</xdr:colOff>
      <xdr:row>35</xdr:row>
      <xdr:rowOff>130479</xdr:rowOff>
    </xdr:from>
    <xdr:to>
      <xdr:col>2</xdr:col>
      <xdr:colOff>1325962</xdr:colOff>
      <xdr:row>39</xdr:row>
      <xdr:rowOff>849941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E1B0F4EE-EE6E-4A31-AA3A-4ED6C80ED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6193" y="47031579"/>
          <a:ext cx="1273769" cy="849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430582</xdr:colOff>
      <xdr:row>50</xdr:row>
      <xdr:rowOff>52193</xdr:rowOff>
    </xdr:from>
    <xdr:to>
      <xdr:col>2</xdr:col>
      <xdr:colOff>1238307</xdr:colOff>
      <xdr:row>54</xdr:row>
      <xdr:rowOff>194792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C08F92D-5775-4AC0-9ECE-AA393D85A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954582" y="43676693"/>
          <a:ext cx="807725" cy="787459"/>
        </a:xfrm>
        <a:prstGeom prst="rect">
          <a:avLst/>
        </a:prstGeom>
      </xdr:spPr>
    </xdr:pic>
    <xdr:clientData/>
  </xdr:twoCellAnchor>
  <xdr:twoCellAnchor editAs="oneCell">
    <xdr:from>
      <xdr:col>2</xdr:col>
      <xdr:colOff>163286</xdr:colOff>
      <xdr:row>47</xdr:row>
      <xdr:rowOff>63500</xdr:rowOff>
    </xdr:from>
    <xdr:to>
      <xdr:col>2</xdr:col>
      <xdr:colOff>1431199</xdr:colOff>
      <xdr:row>55</xdr:row>
      <xdr:rowOff>173163</xdr:rowOff>
    </xdr:to>
    <xdr:pic>
      <xdr:nvPicPr>
        <xdr:cNvPr id="38" name="Picture 37" descr="Bildergebnis für ROTAX 277 UL">
          <a:extLst>
            <a:ext uri="{FF2B5EF4-FFF2-40B4-BE49-F238E27FC236}">
              <a16:creationId xmlns:a16="http://schemas.microsoft.com/office/drawing/2014/main" id="{D5CB27C5-5CC6-4F97-BE51-1C150D9C0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7286" y="15290800"/>
          <a:ext cx="1267913" cy="96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208643</xdr:colOff>
      <xdr:row>21</xdr:row>
      <xdr:rowOff>40690</xdr:rowOff>
    </xdr:from>
    <xdr:to>
      <xdr:col>2</xdr:col>
      <xdr:colOff>1316672</xdr:colOff>
      <xdr:row>21</xdr:row>
      <xdr:rowOff>1070429</xdr:rowOff>
    </xdr:to>
    <xdr:pic>
      <xdr:nvPicPr>
        <xdr:cNvPr id="39" name="Picture 38" descr="Bildergebnis für EOS QUATTRO">
          <a:extLst>
            <a:ext uri="{FF2B5EF4-FFF2-40B4-BE49-F238E27FC236}">
              <a16:creationId xmlns:a16="http://schemas.microsoft.com/office/drawing/2014/main" id="{A0BA4DC9-C9B1-4947-9E23-0137873E5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2643" y="16360190"/>
          <a:ext cx="1108029" cy="1029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462644</xdr:colOff>
      <xdr:row>42</xdr:row>
      <xdr:rowOff>45357</xdr:rowOff>
    </xdr:from>
    <xdr:to>
      <xdr:col>2</xdr:col>
      <xdr:colOff>1168218</xdr:colOff>
      <xdr:row>42</xdr:row>
      <xdr:rowOff>1034142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14E745EA-4EF4-4551-863A-5F66E0C77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6644" y="11996057"/>
          <a:ext cx="705574" cy="988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208644</xdr:colOff>
      <xdr:row>24</xdr:row>
      <xdr:rowOff>37024</xdr:rowOff>
    </xdr:from>
    <xdr:to>
      <xdr:col>2</xdr:col>
      <xdr:colOff>1365910</xdr:colOff>
      <xdr:row>26</xdr:row>
      <xdr:rowOff>997119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3006A64-1043-49A3-8173-3629311B1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2644" y="38200524"/>
          <a:ext cx="1157266" cy="997119"/>
        </a:xfrm>
        <a:prstGeom prst="rect">
          <a:avLst/>
        </a:prstGeom>
      </xdr:spPr>
    </xdr:pic>
    <xdr:clientData/>
  </xdr:twoCellAnchor>
  <xdr:twoCellAnchor editAs="oneCell">
    <xdr:from>
      <xdr:col>2</xdr:col>
      <xdr:colOff>362857</xdr:colOff>
      <xdr:row>45</xdr:row>
      <xdr:rowOff>18143</xdr:rowOff>
    </xdr:from>
    <xdr:to>
      <xdr:col>2</xdr:col>
      <xdr:colOff>1369785</xdr:colOff>
      <xdr:row>56</xdr:row>
      <xdr:rowOff>59427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5D7ACFC-D4E4-47BC-A23A-8D425F729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857" y="31628443"/>
          <a:ext cx="1006928" cy="10472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1</xdr:col>
      <xdr:colOff>304800</xdr:colOff>
      <xdr:row>58</xdr:row>
      <xdr:rowOff>107952</xdr:rowOff>
    </xdr:to>
    <xdr:sp macro="" textlink="">
      <xdr:nvSpPr>
        <xdr:cNvPr id="43" name="AutoShape 2">
          <a:extLst>
            <a:ext uri="{FF2B5EF4-FFF2-40B4-BE49-F238E27FC236}">
              <a16:creationId xmlns:a16="http://schemas.microsoft.com/office/drawing/2014/main" id="{D75BB7A7-AE2A-4090-BF79-2EE210A299A4}"/>
            </a:ext>
          </a:extLst>
        </xdr:cNvPr>
        <xdr:cNvSpPr>
          <a:spLocks noChangeAspect="1" noChangeArrowheads="1"/>
        </xdr:cNvSpPr>
      </xdr:nvSpPr>
      <xdr:spPr bwMode="auto">
        <a:xfrm>
          <a:off x="698500" y="50266600"/>
          <a:ext cx="304800" cy="304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53</xdr:row>
      <xdr:rowOff>0</xdr:rowOff>
    </xdr:from>
    <xdr:to>
      <xdr:col>1</xdr:col>
      <xdr:colOff>304800</xdr:colOff>
      <xdr:row>54</xdr:row>
      <xdr:rowOff>107949</xdr:rowOff>
    </xdr:to>
    <xdr:sp macro="" textlink="">
      <xdr:nvSpPr>
        <xdr:cNvPr id="44" name="AutoShape 3">
          <a:extLst>
            <a:ext uri="{FF2B5EF4-FFF2-40B4-BE49-F238E27FC236}">
              <a16:creationId xmlns:a16="http://schemas.microsoft.com/office/drawing/2014/main" id="{CC056615-72F9-4C05-BF1A-4FF0D547BADF}"/>
            </a:ext>
          </a:extLst>
        </xdr:cNvPr>
        <xdr:cNvSpPr>
          <a:spLocks noChangeAspect="1" noChangeArrowheads="1"/>
        </xdr:cNvSpPr>
      </xdr:nvSpPr>
      <xdr:spPr bwMode="auto">
        <a:xfrm>
          <a:off x="698500" y="49479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108858</xdr:colOff>
      <xdr:row>22</xdr:row>
      <xdr:rowOff>36286</xdr:rowOff>
    </xdr:from>
    <xdr:to>
      <xdr:col>2</xdr:col>
      <xdr:colOff>1137745</xdr:colOff>
      <xdr:row>23</xdr:row>
      <xdr:rowOff>1025072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F5091381-6AB7-4635-9ECF-ABD6FC1AE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632858" y="48029586"/>
          <a:ext cx="1028887" cy="1025072"/>
        </a:xfrm>
        <a:prstGeom prst="rect">
          <a:avLst/>
        </a:prstGeom>
      </xdr:spPr>
    </xdr:pic>
    <xdr:clientData/>
  </xdr:twoCellAnchor>
  <xdr:twoCellAnchor editAs="oneCell">
    <xdr:from>
      <xdr:col>2</xdr:col>
      <xdr:colOff>362857</xdr:colOff>
      <xdr:row>25</xdr:row>
      <xdr:rowOff>51005</xdr:rowOff>
    </xdr:from>
    <xdr:to>
      <xdr:col>2</xdr:col>
      <xdr:colOff>1079501</xdr:colOff>
      <xdr:row>26</xdr:row>
      <xdr:rowOff>907125</xdr:rowOff>
    </xdr:to>
    <xdr:pic>
      <xdr:nvPicPr>
        <xdr:cNvPr id="46" name="Picture 45" descr="225CS – 40 BHP">
          <a:extLst>
            <a:ext uri="{FF2B5EF4-FFF2-40B4-BE49-F238E27FC236}">
              <a16:creationId xmlns:a16="http://schemas.microsoft.com/office/drawing/2014/main" id="{9317CD77-2AB1-4D40-87F7-59CC554CC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6857" y="33845705"/>
          <a:ext cx="716644" cy="907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/DROPBOX/Dropbox/Documents/Side%20Proj/Ultralight/Calculations/Excel/BUSHPLANE%20UL%20CALCS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Data/Aircraft/RZB%20F1%20calculations%2014%20July%202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103"/>
      <sheetName val="ENVIRONMENT"/>
      <sheetName val="CHECK LIST"/>
      <sheetName val="SUMMARY"/>
      <sheetName val="PLAN VIEW"/>
      <sheetName val="SIDE VIEW"/>
      <sheetName val="ENVELOPE"/>
      <sheetName val="FS"/>
      <sheetName val="BOM"/>
      <sheetName val="MASS SUM"/>
      <sheetName val="FLIGHT CONFIGS"/>
      <sheetName val="ENGINE LIBRARY"/>
      <sheetName val="PROPULSION"/>
      <sheetName val="RIBLET 30A418"/>
      <sheetName val="WING"/>
      <sheetName val="WING STRUC"/>
      <sheetName val="WING SPAR"/>
      <sheetName val="HTAIL"/>
      <sheetName val="VTAIL"/>
      <sheetName val="FUSELAGE"/>
      <sheetName val="QUADRATIC DRAG"/>
      <sheetName val="COMPONENT DRAG"/>
      <sheetName val="PERFORMANCE"/>
      <sheetName val="RECOVERY"/>
      <sheetName val="MOMENT SUM"/>
      <sheetName val="XFLR5 CYCLE 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zing"/>
      <sheetName val="Sizing Graph"/>
      <sheetName val="Performance graphs"/>
      <sheetName val="Performance nos"/>
      <sheetName val="Weight and Balance"/>
      <sheetName val="Units"/>
      <sheetName val="AR optimisation"/>
      <sheetName val="Materials"/>
      <sheetName val="Build schedule"/>
      <sheetName val="Basic sizing calculations"/>
    </sheetNames>
    <sheetDataSet>
      <sheetData sheetId="0">
        <row r="44">
          <cell r="H44">
            <v>14.625141173214796</v>
          </cell>
        </row>
        <row r="45">
          <cell r="H45">
            <v>6.7497276704848428</v>
          </cell>
        </row>
        <row r="53">
          <cell r="D53">
            <v>0.5</v>
          </cell>
        </row>
      </sheetData>
      <sheetData sheetId="1"/>
      <sheetData sheetId="2"/>
      <sheetData sheetId="3"/>
      <sheetData sheetId="4">
        <row r="23">
          <cell r="G23">
            <v>424.62473772675287</v>
          </cell>
        </row>
        <row r="26">
          <cell r="G26">
            <v>180</v>
          </cell>
        </row>
        <row r="27">
          <cell r="G27">
            <v>60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10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eos-engine.com/index.php?lang=1&amp;hID=56" TargetMode="External"/><Relationship Id="rId18" Type="http://schemas.openxmlformats.org/officeDocument/2006/relationships/hyperlink" Target="http://www.aerocorsair.com/id155.htm" TargetMode="External"/><Relationship Id="rId26" Type="http://schemas.openxmlformats.org/officeDocument/2006/relationships/hyperlink" Target="http://flypegasuspower.com/wp/" TargetMode="External"/><Relationship Id="rId39" Type="http://schemas.openxmlformats.org/officeDocument/2006/relationships/hyperlink" Target="https://wasppg.com/eos-quattro-4-stroke-paramotor-engine/" TargetMode="External"/><Relationship Id="rId21" Type="http://schemas.openxmlformats.org/officeDocument/2006/relationships/hyperlink" Target="https://www.blackhawkstore.com/product/blackhawk-aero-1000-4stroke-package-deal/" TargetMode="External"/><Relationship Id="rId34" Type="http://schemas.openxmlformats.org/officeDocument/2006/relationships/hyperlink" Target="http://www.recpower.com/3202%202%20cycle%2055hp.htm" TargetMode="External"/><Relationship Id="rId42" Type="http://schemas.openxmlformats.org/officeDocument/2006/relationships/hyperlink" Target="https://www.gk-engine.com/gaokin-power/aircraft-engine/gaokin-800-aircraft.html" TargetMode="External"/><Relationship Id="rId7" Type="http://schemas.openxmlformats.org/officeDocument/2006/relationships/hyperlink" Target="https://www.aliexpress.com/item/4000692840962.html?src=google&amp;albch=shopping&amp;acnt=708-803-3821&amp;isdl=y&amp;slnk=&amp;plac=&amp;mtctp=&amp;albbt=Google_7_shopping&amp;aff_platform=google&amp;aff_short_key=UneMJZVf&amp;&amp;albagn=888888&amp;isSmbAutoCall=false&amp;needSmbHouyi=false&amp;albcp=9594035441&amp;albag=102695258807&amp;trgt=374448549250&amp;crea=en4000692840962&amp;netw=u&amp;device=c&amp;albpg=374448549250&amp;albpd=en4000692840962&amp;gclid=CjwKCAiAsOmABhAwEiwAEBR0Zt74kjFarG0WbFSlTIxK_iY7qwcypaE4kh6tR-FC4_zpRvzVrz0EwRoCSC0QAvD_BwE&amp;gclsrc=aw.ds" TargetMode="External"/><Relationship Id="rId2" Type="http://schemas.openxmlformats.org/officeDocument/2006/relationships/hyperlink" Target="https://3w-modellmotoren.de/produkt/3w-342i-b2-ts-cs/?lang=en" TargetMode="External"/><Relationship Id="rId16" Type="http://schemas.openxmlformats.org/officeDocument/2006/relationships/hyperlink" Target="https://air-conception.com/nitro-200-estart/?lang=en" TargetMode="External"/><Relationship Id="rId29" Type="http://schemas.openxmlformats.org/officeDocument/2006/relationships/hyperlink" Target="https://www.rotaxservice.com/rotax_engines/rotax_582ULs.htm" TargetMode="External"/><Relationship Id="rId1" Type="http://schemas.openxmlformats.org/officeDocument/2006/relationships/hyperlink" Target="https://3w-modellmotoren.de/produkt/3w-275xi-b2r-ts-cs/" TargetMode="External"/><Relationship Id="rId6" Type="http://schemas.openxmlformats.org/officeDocument/2006/relationships/hyperlink" Target="https://www.alibaba.com/product-detail/DLE-170M-power-umbrella-engine-electric_62295931626.html" TargetMode="External"/><Relationship Id="rId11" Type="http://schemas.openxmlformats.org/officeDocument/2006/relationships/hyperlink" Target="https://www.polinithor.com/en/thor-303-en/" TargetMode="External"/><Relationship Id="rId24" Type="http://schemas.openxmlformats.org/officeDocument/2006/relationships/hyperlink" Target="http://www.hksengines.com/technical-info" TargetMode="External"/><Relationship Id="rId32" Type="http://schemas.openxmlformats.org/officeDocument/2006/relationships/hyperlink" Target="http://www.recpower.com/F-36%202%20cycle%2015hp.htm" TargetMode="External"/><Relationship Id="rId37" Type="http://schemas.openxmlformats.org/officeDocument/2006/relationships/hyperlink" Target="http://all-aero.com/index.php/64-engines-power/13648-zenoah-g-25" TargetMode="External"/><Relationship Id="rId40" Type="http://schemas.openxmlformats.org/officeDocument/2006/relationships/hyperlink" Target="https://www.simonini-flying.com/en/home/65-mini-2-evo.html" TargetMode="External"/><Relationship Id="rId45" Type="http://schemas.openxmlformats.org/officeDocument/2006/relationships/drawing" Target="../drawings/drawing1.xml"/><Relationship Id="rId5" Type="http://schemas.openxmlformats.org/officeDocument/2006/relationships/hyperlink" Target="https://www.desertaircraft.com/collections/da-engines/products/da-170" TargetMode="External"/><Relationship Id="rId15" Type="http://schemas.openxmlformats.org/officeDocument/2006/relationships/hyperlink" Target="https://www.airconception.com/new-tornado-280-engine/?lang=en" TargetMode="External"/><Relationship Id="rId23" Type="http://schemas.openxmlformats.org/officeDocument/2006/relationships/hyperlink" Target="https://www.vittorazi.com/en/motori/cosmos-300/" TargetMode="External"/><Relationship Id="rId28" Type="http://schemas.openxmlformats.org/officeDocument/2006/relationships/hyperlink" Target="https://www.rotaxservice.com/rotax_engines/rotax_503ULs.htm" TargetMode="External"/><Relationship Id="rId36" Type="http://schemas.openxmlformats.org/officeDocument/2006/relationships/hyperlink" Target="http://www.recpower.com/3503%20water%20cooled%202%20cycle%2070hp.htm" TargetMode="External"/><Relationship Id="rId10" Type="http://schemas.openxmlformats.org/officeDocument/2006/relationships/hyperlink" Target="https://www.polinithor.com/en/polini-thor-202-2/" TargetMode="External"/><Relationship Id="rId19" Type="http://schemas.openxmlformats.org/officeDocument/2006/relationships/hyperlink" Target="https://www.paramotordepot.com/product/black-devil-pro/" TargetMode="External"/><Relationship Id="rId31" Type="http://schemas.openxmlformats.org/officeDocument/2006/relationships/hyperlink" Target="http://www.recpower.com/F-33%202%20cycle%2028hp.htm" TargetMode="External"/><Relationship Id="rId44" Type="http://schemas.openxmlformats.org/officeDocument/2006/relationships/printerSettings" Target="../printerSettings/printerSettings1.bin"/><Relationship Id="rId4" Type="http://schemas.openxmlformats.org/officeDocument/2006/relationships/hyperlink" Target="https://www.desertaircraft.com/collections/da-engines/products/da-215" TargetMode="External"/><Relationship Id="rId9" Type="http://schemas.openxmlformats.org/officeDocument/2006/relationships/hyperlink" Target="https://www.polinithor.com/en/polini-thor-250-thor-250-ds-2/" TargetMode="External"/><Relationship Id="rId14" Type="http://schemas.openxmlformats.org/officeDocument/2006/relationships/hyperlink" Target="https://www.eos-engine.com/index.php?lang=1&amp;hID=47" TargetMode="External"/><Relationship Id="rId22" Type="http://schemas.openxmlformats.org/officeDocument/2006/relationships/hyperlink" Target="https://www.simonini-flying.com/en/home/65-mini-2-evo.html" TargetMode="External"/><Relationship Id="rId27" Type="http://schemas.openxmlformats.org/officeDocument/2006/relationships/hyperlink" Target="https://ppgparamotor.com/aircraft-engine/31-rotax-447-ul-scdi-40hp-aircraft-engine.html" TargetMode="External"/><Relationship Id="rId30" Type="http://schemas.openxmlformats.org/officeDocument/2006/relationships/hyperlink" Target="http://www.recpower.com/F-23%202%20cycle%2050hp.htm" TargetMode="External"/><Relationship Id="rId35" Type="http://schemas.openxmlformats.org/officeDocument/2006/relationships/hyperlink" Target="http://www.recpower.com/3503%20water%20cooled%202%20cycle%2070hp.htm" TargetMode="External"/><Relationship Id="rId43" Type="http://schemas.openxmlformats.org/officeDocument/2006/relationships/hyperlink" Target="https://www.aieuk.com/225cs-40bhp-wankel-rotary-engine/" TargetMode="External"/><Relationship Id="rId8" Type="http://schemas.openxmlformats.org/officeDocument/2006/relationships/hyperlink" Target="https://www.aliexpress.com/item/4000692815081.html?src=google&amp;albch=shopping&amp;acnt=708-803-3821&amp;isdl=y&amp;slnk=&amp;plac=&amp;mtctp=&amp;albbt=Google_7_shopping&amp;aff_platform=google&amp;aff_short_key=UneMJZVf&amp;&amp;albagn=888888&amp;isSmbAutoCall=false&amp;needSmbHouyi=false&amp;albcp=9594035441&amp;albag=102695258807&amp;trgt=374448549250&amp;crea=en4000692815081&amp;netw=u&amp;device=c&amp;albpg=374448549250&amp;albpd=en4000692815081&amp;gclid=CjwKCAiAsOmABhAwEiwAEBR0ZilWFZO7mqh67_NgFIn2jl0YFPt-lJujpLM2s-Lv7peHJovFC7DH0BoCFDMQAvD_BwE&amp;gclsrc=aw.ds" TargetMode="External"/><Relationship Id="rId3" Type="http://schemas.openxmlformats.org/officeDocument/2006/relationships/hyperlink" Target="https://3w-modellmotoren.de/produkt/3w-684i-b4-ts-cs/?lang=en" TargetMode="External"/><Relationship Id="rId12" Type="http://schemas.openxmlformats.org/officeDocument/2006/relationships/hyperlink" Target="http://www.baileyaviation.com/engines.html" TargetMode="External"/><Relationship Id="rId17" Type="http://schemas.openxmlformats.org/officeDocument/2006/relationships/hyperlink" Target="http://www.aerocorsair.com/id144.htm" TargetMode="External"/><Relationship Id="rId25" Type="http://schemas.openxmlformats.org/officeDocument/2006/relationships/hyperlink" Target="https://glidersports.com/shop/vittorazi-moster-185-factory-r/" TargetMode="External"/><Relationship Id="rId33" Type="http://schemas.openxmlformats.org/officeDocument/2006/relationships/hyperlink" Target="http://www.recpower.com/3202%202%20cycle%2055hp.htm" TargetMode="External"/><Relationship Id="rId38" Type="http://schemas.openxmlformats.org/officeDocument/2006/relationships/hyperlink" Target="http://www.ultralightnews.ca/rotax277/rotax-277-28-hp-single-cylinder-aircraft-engine-specifications.html" TargetMode="External"/><Relationship Id="rId20" Type="http://schemas.openxmlformats.org/officeDocument/2006/relationships/hyperlink" Target="http://www.paramotoraviation.com/products.php?product=BlackHawk-Banshee-190-4-Stroke-Paramotor" TargetMode="External"/><Relationship Id="rId41" Type="http://schemas.openxmlformats.org/officeDocument/2006/relationships/hyperlink" Target="http://www.tn-prop.com/G50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outlinePr summaryRight="0"/>
    <pageSetUpPr fitToPage="1"/>
  </sheetPr>
  <dimension ref="B2:AE58"/>
  <sheetViews>
    <sheetView showGridLines="0" tabSelected="1" zoomScale="90" zoomScaleNormal="90" workbookViewId="0">
      <pane ySplit="8" topLeftCell="A9" activePane="bottomLeft" state="frozen"/>
      <selection pane="bottomLeft" activeCell="C6" sqref="C6"/>
    </sheetView>
  </sheetViews>
  <sheetFormatPr baseColWidth="10" defaultColWidth="14.5" defaultRowHeight="15.75" customHeight="1"/>
  <cols>
    <col min="1" max="1" width="10" style="3" customWidth="1"/>
    <col min="2" max="2" width="11.83203125" style="3" customWidth="1"/>
    <col min="3" max="3" width="22.6640625" style="3" customWidth="1"/>
    <col min="4" max="4" width="23.5" style="3" bestFit="1" customWidth="1"/>
    <col min="5" max="5" width="24.6640625" style="3" customWidth="1"/>
    <col min="6" max="6" width="21.83203125" style="3" customWidth="1"/>
    <col min="7" max="7" width="14.5" style="3" customWidth="1"/>
    <col min="8" max="8" width="14.6640625" style="3" customWidth="1"/>
    <col min="9" max="10" width="17.1640625" style="3" customWidth="1"/>
    <col min="11" max="11" width="14.5" style="3" customWidth="1"/>
    <col min="12" max="12" width="10.5" style="3" customWidth="1"/>
    <col min="13" max="13" width="11.1640625" style="3" customWidth="1"/>
    <col min="14" max="14" width="15.33203125" style="3" customWidth="1"/>
    <col min="15" max="15" width="14.5" style="3" customWidth="1"/>
    <col min="16" max="16" width="9.33203125" style="3" customWidth="1"/>
    <col min="17" max="17" width="16.83203125" style="3" customWidth="1"/>
    <col min="18" max="18" width="15.33203125" style="3" customWidth="1"/>
    <col min="19" max="20" width="12.33203125" style="3" customWidth="1"/>
    <col min="21" max="23" width="17.6640625" style="3" customWidth="1"/>
    <col min="24" max="24" width="16" style="3" customWidth="1"/>
    <col min="25" max="26" width="15.1640625" style="3" customWidth="1"/>
    <col min="27" max="28" width="16.83203125" style="3" customWidth="1"/>
    <col min="29" max="29" width="14.5" style="3"/>
    <col min="30" max="30" width="15.1640625" style="3" hidden="1" customWidth="1"/>
    <col min="31" max="31" width="12.6640625" style="3" customWidth="1"/>
    <col min="32" max="16384" width="14.5" style="3"/>
  </cols>
  <sheetData>
    <row r="2" spans="2:31" customFormat="1" ht="21">
      <c r="B2" s="1" t="s">
        <v>0</v>
      </c>
    </row>
    <row r="3" spans="2:31" customFormat="1" ht="10.5" customHeight="1"/>
    <row r="4" spans="2:31" s="2" customFormat="1" ht="13">
      <c r="B4" s="37" t="s">
        <v>104</v>
      </c>
      <c r="C4" s="38"/>
      <c r="D4" s="38"/>
      <c r="E4" s="38"/>
      <c r="F4" s="38"/>
      <c r="G4" s="39"/>
    </row>
    <row r="5" spans="2:31" s="2" customFormat="1" ht="13">
      <c r="D5" s="3"/>
      <c r="E5" s="3"/>
      <c r="F5" s="3"/>
      <c r="G5" s="3"/>
      <c r="H5" s="4"/>
    </row>
    <row r="6" spans="2:31" s="2" customFormat="1" ht="13">
      <c r="B6" s="3"/>
      <c r="C6" s="5"/>
      <c r="D6" s="4"/>
      <c r="E6" s="3"/>
      <c r="F6" s="3"/>
      <c r="G6" s="3"/>
      <c r="H6" s="4"/>
    </row>
    <row r="7" spans="2:31" ht="15.75" customHeight="1">
      <c r="L7" s="40" t="s">
        <v>1</v>
      </c>
      <c r="M7" s="41"/>
      <c r="N7" s="40" t="s">
        <v>2</v>
      </c>
      <c r="O7" s="41"/>
      <c r="P7" s="40" t="s">
        <v>3</v>
      </c>
      <c r="Q7" s="41"/>
      <c r="R7" s="34" t="s">
        <v>4</v>
      </c>
      <c r="S7" s="35"/>
      <c r="T7" s="36"/>
      <c r="U7" s="34" t="s">
        <v>5</v>
      </c>
      <c r="V7" s="35"/>
      <c r="W7" s="35"/>
      <c r="X7" s="36"/>
    </row>
    <row r="8" spans="2:31" ht="67" customHeight="1">
      <c r="B8" s="6" t="s">
        <v>6</v>
      </c>
      <c r="C8" s="6" t="s">
        <v>7</v>
      </c>
      <c r="D8" s="6" t="s">
        <v>8</v>
      </c>
      <c r="E8" s="6" t="s">
        <v>9</v>
      </c>
      <c r="F8" s="6" t="s">
        <v>10</v>
      </c>
      <c r="G8" s="6" t="s">
        <v>11</v>
      </c>
      <c r="H8" s="6" t="s">
        <v>12</v>
      </c>
      <c r="I8" s="6" t="s">
        <v>13</v>
      </c>
      <c r="J8" s="6" t="s">
        <v>14</v>
      </c>
      <c r="K8" s="6" t="s">
        <v>15</v>
      </c>
      <c r="L8" s="7" t="s">
        <v>16</v>
      </c>
      <c r="M8" s="7" t="s">
        <v>17</v>
      </c>
      <c r="N8" s="7" t="s">
        <v>16</v>
      </c>
      <c r="O8" s="7" t="s">
        <v>17</v>
      </c>
      <c r="P8" s="7" t="s">
        <v>16</v>
      </c>
      <c r="Q8" s="7" t="s">
        <v>17</v>
      </c>
      <c r="R8" s="8" t="s">
        <v>18</v>
      </c>
      <c r="S8" s="8" t="s">
        <v>19</v>
      </c>
      <c r="T8" s="7" t="s">
        <v>20</v>
      </c>
      <c r="U8" s="8" t="s">
        <v>21</v>
      </c>
      <c r="V8" s="8" t="s">
        <v>22</v>
      </c>
      <c r="W8" s="8" t="s">
        <v>23</v>
      </c>
      <c r="X8" s="8" t="s">
        <v>105</v>
      </c>
      <c r="Y8" s="6" t="s">
        <v>24</v>
      </c>
      <c r="Z8" s="6" t="s">
        <v>25</v>
      </c>
      <c r="AA8" s="6" t="s">
        <v>26</v>
      </c>
      <c r="AB8" s="6" t="s">
        <v>27</v>
      </c>
      <c r="AC8" s="9" t="s">
        <v>28</v>
      </c>
      <c r="AD8" s="10"/>
      <c r="AE8" s="9" t="s">
        <v>29</v>
      </c>
    </row>
    <row r="9" spans="2:31" ht="87.75" customHeight="1">
      <c r="B9" s="11">
        <v>4</v>
      </c>
      <c r="C9" s="12"/>
      <c r="D9" s="11" t="s">
        <v>42</v>
      </c>
      <c r="E9" s="13" t="s">
        <v>43</v>
      </c>
      <c r="F9" s="11" t="s">
        <v>39</v>
      </c>
      <c r="G9" s="11">
        <v>2</v>
      </c>
      <c r="H9" s="11" t="s">
        <v>40</v>
      </c>
      <c r="I9" s="11" t="s">
        <v>34</v>
      </c>
      <c r="J9" s="14" t="s">
        <v>41</v>
      </c>
      <c r="K9" s="14" t="s">
        <v>36</v>
      </c>
      <c r="L9" s="15">
        <v>3.8</v>
      </c>
      <c r="M9" s="16">
        <f t="shared" ref="M9:M51" si="0">L9*2.20462</f>
        <v>8.3775559999999984</v>
      </c>
      <c r="N9" s="17">
        <v>0</v>
      </c>
      <c r="O9" s="16">
        <f t="shared" ref="O9:O51" si="1">N9*2.20462</f>
        <v>0</v>
      </c>
      <c r="P9" s="15">
        <f t="shared" ref="P9:P51" si="2">L9+N9</f>
        <v>3.8</v>
      </c>
      <c r="Q9" s="16">
        <f t="shared" ref="Q9:Q51" si="3">P9*2.20462</f>
        <v>8.3775559999999984</v>
      </c>
      <c r="R9" s="16">
        <v>170</v>
      </c>
      <c r="S9" s="16">
        <v>13.422599999999999</v>
      </c>
      <c r="T9" s="16">
        <f t="shared" ref="T9:T51" si="4">S9*1.34102</f>
        <v>17.999975052</v>
      </c>
      <c r="U9" s="16">
        <f>V9*0.46875</f>
        <v>1.875</v>
      </c>
      <c r="V9" s="16">
        <v>4</v>
      </c>
      <c r="W9" s="16">
        <f xml:space="preserve"> V9 / 0.5635</f>
        <v>7.0984915705412597</v>
      </c>
      <c r="X9" s="23">
        <v>6000</v>
      </c>
      <c r="Y9" s="11">
        <v>0.76</v>
      </c>
      <c r="Z9" s="19">
        <v>40</v>
      </c>
      <c r="AA9" s="20">
        <v>1695</v>
      </c>
      <c r="AB9" s="20">
        <f t="shared" ref="AB9:AB51" si="5">AA9/T9</f>
        <v>94.166797181847556</v>
      </c>
      <c r="AC9" s="21">
        <f t="shared" ref="AC9:AC51" si="6">TRUNC(T9/Q9, 2)</f>
        <v>2.14</v>
      </c>
      <c r="AE9" s="22">
        <f t="shared" ref="AE9:AE51" si="7">AC9/0.4536</f>
        <v>4.7178130511463845</v>
      </c>
    </row>
    <row r="10" spans="2:31" ht="83.25" customHeight="1">
      <c r="B10" s="11">
        <v>5</v>
      </c>
      <c r="C10" s="12"/>
      <c r="D10" s="11" t="s">
        <v>42</v>
      </c>
      <c r="E10" s="13" t="s">
        <v>48</v>
      </c>
      <c r="F10" s="11" t="s">
        <v>39</v>
      </c>
      <c r="G10" s="11">
        <v>2</v>
      </c>
      <c r="H10" s="11" t="s">
        <v>40</v>
      </c>
      <c r="I10" s="11" t="s">
        <v>34</v>
      </c>
      <c r="J10" s="14" t="s">
        <v>41</v>
      </c>
      <c r="K10" s="14" t="s">
        <v>36</v>
      </c>
      <c r="L10" s="15">
        <v>4.944</v>
      </c>
      <c r="M10" s="16">
        <f t="shared" si="0"/>
        <v>10.899641279999999</v>
      </c>
      <c r="N10" s="17">
        <v>0</v>
      </c>
      <c r="O10" s="16">
        <f t="shared" si="1"/>
        <v>0</v>
      </c>
      <c r="P10" s="15">
        <f t="shared" si="2"/>
        <v>4.944</v>
      </c>
      <c r="Q10" s="16">
        <f t="shared" si="3"/>
        <v>10.899641279999999</v>
      </c>
      <c r="R10" s="16">
        <v>215</v>
      </c>
      <c r="S10" s="16">
        <v>14.914</v>
      </c>
      <c r="T10" s="16">
        <f t="shared" si="4"/>
        <v>19.999972280000001</v>
      </c>
      <c r="U10" s="16">
        <f>V10*0.46875</f>
        <v>1.96875</v>
      </c>
      <c r="V10" s="16">
        <v>4.2</v>
      </c>
      <c r="W10" s="16">
        <f xml:space="preserve"> V10 / 0.5635</f>
        <v>7.4534161490683237</v>
      </c>
      <c r="X10" s="23">
        <v>5700</v>
      </c>
      <c r="Y10" s="11">
        <v>0.84</v>
      </c>
      <c r="Z10" s="19">
        <v>51</v>
      </c>
      <c r="AA10" s="20">
        <v>2499</v>
      </c>
      <c r="AB10" s="20">
        <f t="shared" si="5"/>
        <v>124.95017318094001</v>
      </c>
      <c r="AC10" s="21">
        <f t="shared" si="6"/>
        <v>1.83</v>
      </c>
      <c r="AE10" s="22">
        <f t="shared" si="7"/>
        <v>4.0343915343915349</v>
      </c>
    </row>
    <row r="11" spans="2:31" ht="84.75" customHeight="1">
      <c r="B11" s="11">
        <v>7</v>
      </c>
      <c r="C11" s="12"/>
      <c r="D11" s="12" t="s">
        <v>64</v>
      </c>
      <c r="E11" s="13" t="s">
        <v>65</v>
      </c>
      <c r="F11" s="11" t="s">
        <v>39</v>
      </c>
      <c r="G11" s="12">
        <v>2</v>
      </c>
      <c r="H11" s="11" t="s">
        <v>33</v>
      </c>
      <c r="I11" s="11" t="s">
        <v>34</v>
      </c>
      <c r="J11" s="14" t="s">
        <v>41</v>
      </c>
      <c r="K11" s="14" t="s">
        <v>36</v>
      </c>
      <c r="L11" s="15">
        <v>7</v>
      </c>
      <c r="M11" s="16">
        <f t="shared" si="0"/>
        <v>15.432339999999998</v>
      </c>
      <c r="N11" s="17">
        <v>0</v>
      </c>
      <c r="O11" s="16">
        <f t="shared" si="1"/>
        <v>0</v>
      </c>
      <c r="P11" s="15">
        <f t="shared" si="2"/>
        <v>7</v>
      </c>
      <c r="Q11" s="16">
        <f t="shared" si="3"/>
        <v>15.432339999999998</v>
      </c>
      <c r="R11" s="16">
        <v>275</v>
      </c>
      <c r="S11" s="16">
        <v>20.22</v>
      </c>
      <c r="T11" s="16">
        <f t="shared" si="4"/>
        <v>27.115424400000002</v>
      </c>
      <c r="U11" s="16">
        <f>V11*0.46875</f>
        <v>3.4342364062500006</v>
      </c>
      <c r="V11" s="18">
        <f>W11*0.563567</f>
        <v>7.3263710000000009</v>
      </c>
      <c r="W11" s="18">
        <v>13</v>
      </c>
      <c r="X11" s="19">
        <v>6000</v>
      </c>
      <c r="Y11" s="11">
        <v>0.86</v>
      </c>
      <c r="Z11" s="19">
        <v>70</v>
      </c>
      <c r="AA11" s="20">
        <v>4200</v>
      </c>
      <c r="AB11" s="20">
        <f t="shared" si="5"/>
        <v>154.89338975642218</v>
      </c>
      <c r="AC11" s="21">
        <f t="shared" si="6"/>
        <v>1.75</v>
      </c>
      <c r="AE11" s="22">
        <f t="shared" si="7"/>
        <v>3.8580246913580245</v>
      </c>
    </row>
    <row r="12" spans="2:31" ht="88.5" customHeight="1">
      <c r="B12" s="11">
        <v>8</v>
      </c>
      <c r="C12" s="12"/>
      <c r="D12" s="12" t="s">
        <v>64</v>
      </c>
      <c r="E12" s="13" t="s">
        <v>69</v>
      </c>
      <c r="F12" s="11" t="s">
        <v>39</v>
      </c>
      <c r="G12" s="12">
        <v>2</v>
      </c>
      <c r="H12" s="11" t="s">
        <v>33</v>
      </c>
      <c r="I12" s="11" t="s">
        <v>34</v>
      </c>
      <c r="J12" s="14" t="s">
        <v>41</v>
      </c>
      <c r="K12" s="14" t="s">
        <v>36</v>
      </c>
      <c r="L12" s="15">
        <v>8.82</v>
      </c>
      <c r="M12" s="16">
        <f t="shared" si="0"/>
        <v>19.444748399999998</v>
      </c>
      <c r="N12" s="17">
        <v>0</v>
      </c>
      <c r="O12" s="16">
        <f t="shared" si="1"/>
        <v>0</v>
      </c>
      <c r="P12" s="15">
        <f t="shared" si="2"/>
        <v>8.82</v>
      </c>
      <c r="Q12" s="16">
        <f t="shared" si="3"/>
        <v>19.444748399999998</v>
      </c>
      <c r="R12" s="16">
        <v>342</v>
      </c>
      <c r="S12" s="16">
        <v>23.16</v>
      </c>
      <c r="T12" s="16">
        <f t="shared" si="4"/>
        <v>31.058023200000001</v>
      </c>
      <c r="U12" s="16">
        <v>2.5</v>
      </c>
      <c r="V12" s="18">
        <f>U12*2.13</f>
        <v>5.3249999999999993</v>
      </c>
      <c r="W12" s="18">
        <f>V12*1.77441</f>
        <v>9.4487332499999983</v>
      </c>
      <c r="X12" s="19">
        <v>5800</v>
      </c>
      <c r="Y12" s="11">
        <v>0.86</v>
      </c>
      <c r="Z12" s="19">
        <v>90</v>
      </c>
      <c r="AA12" s="20">
        <v>6457.73</v>
      </c>
      <c r="AB12" s="20">
        <f t="shared" si="5"/>
        <v>207.92469496255637</v>
      </c>
      <c r="AC12" s="21">
        <f t="shared" si="6"/>
        <v>1.59</v>
      </c>
      <c r="AE12" s="22">
        <f t="shared" si="7"/>
        <v>3.5052910052910056</v>
      </c>
    </row>
    <row r="13" spans="2:31" ht="86.25" customHeight="1">
      <c r="B13" s="11">
        <v>6</v>
      </c>
      <c r="C13" s="12"/>
      <c r="D13" s="11" t="s">
        <v>37</v>
      </c>
      <c r="E13" s="13" t="s">
        <v>38</v>
      </c>
      <c r="F13" s="11" t="s">
        <v>39</v>
      </c>
      <c r="G13" s="11">
        <v>2</v>
      </c>
      <c r="H13" s="11" t="s">
        <v>40</v>
      </c>
      <c r="I13" s="11" t="s">
        <v>34</v>
      </c>
      <c r="J13" s="14" t="s">
        <v>41</v>
      </c>
      <c r="K13" s="14" t="s">
        <v>36</v>
      </c>
      <c r="L13" s="15">
        <v>5.6</v>
      </c>
      <c r="M13" s="16">
        <f t="shared" si="0"/>
        <v>12.345871999999998</v>
      </c>
      <c r="N13" s="17">
        <v>0</v>
      </c>
      <c r="O13" s="16">
        <f t="shared" si="1"/>
        <v>0</v>
      </c>
      <c r="P13" s="15">
        <f t="shared" si="2"/>
        <v>5.6</v>
      </c>
      <c r="Q13" s="16">
        <f t="shared" si="3"/>
        <v>12.345871999999998</v>
      </c>
      <c r="R13" s="16">
        <v>170</v>
      </c>
      <c r="S13" s="16">
        <v>13.422599999999999</v>
      </c>
      <c r="T13" s="16">
        <f t="shared" si="4"/>
        <v>17.999975052</v>
      </c>
      <c r="U13" s="16">
        <f t="shared" ref="U13:U28" si="8">V13*0.46875</f>
        <v>1.875</v>
      </c>
      <c r="V13" s="16">
        <v>4</v>
      </c>
      <c r="W13" s="16">
        <f xml:space="preserve"> V13 / 0.5635</f>
        <v>7.0984915705412597</v>
      </c>
      <c r="X13" s="33">
        <v>7500</v>
      </c>
      <c r="Y13" s="11">
        <v>0.76</v>
      </c>
      <c r="Z13" s="19">
        <v>40</v>
      </c>
      <c r="AA13" s="20">
        <v>1478</v>
      </c>
      <c r="AB13" s="20">
        <f t="shared" si="5"/>
        <v>82.111224917268842</v>
      </c>
      <c r="AC13" s="21">
        <f t="shared" si="6"/>
        <v>1.45</v>
      </c>
      <c r="AE13" s="22">
        <f t="shared" si="7"/>
        <v>3.1966490299823631</v>
      </c>
    </row>
    <row r="14" spans="2:31" ht="86.25" customHeight="1">
      <c r="B14" s="11">
        <v>28</v>
      </c>
      <c r="C14" s="12"/>
      <c r="D14" s="12" t="s">
        <v>64</v>
      </c>
      <c r="E14" s="13" t="s">
        <v>100</v>
      </c>
      <c r="F14" s="11" t="s">
        <v>101</v>
      </c>
      <c r="G14" s="11">
        <v>2</v>
      </c>
      <c r="H14" s="11" t="s">
        <v>33</v>
      </c>
      <c r="I14" s="11" t="s">
        <v>34</v>
      </c>
      <c r="J14" s="14" t="s">
        <v>41</v>
      </c>
      <c r="K14" s="14" t="s">
        <v>36</v>
      </c>
      <c r="L14" s="15">
        <v>16.350000000000001</v>
      </c>
      <c r="M14" s="16">
        <f t="shared" si="0"/>
        <v>36.045537000000003</v>
      </c>
      <c r="N14" s="17">
        <v>5</v>
      </c>
      <c r="O14" s="16">
        <f t="shared" si="1"/>
        <v>11.023099999999999</v>
      </c>
      <c r="P14" s="15">
        <f t="shared" si="2"/>
        <v>21.35</v>
      </c>
      <c r="Q14" s="16">
        <f t="shared" si="3"/>
        <v>47.068636999999995</v>
      </c>
      <c r="R14" s="16">
        <v>684</v>
      </c>
      <c r="S14" s="16">
        <v>46.3</v>
      </c>
      <c r="T14" s="16">
        <f t="shared" si="4"/>
        <v>62.089226000000004</v>
      </c>
      <c r="U14" s="16">
        <f t="shared" si="8"/>
        <v>4.490924531250001</v>
      </c>
      <c r="V14" s="18">
        <f t="shared" ref="V14:V26" si="9">W14*0.563567</f>
        <v>9.5806390000000015</v>
      </c>
      <c r="W14" s="18">
        <v>17</v>
      </c>
      <c r="X14" s="19">
        <v>4750</v>
      </c>
      <c r="Y14" s="11">
        <v>1</v>
      </c>
      <c r="Z14" s="19">
        <v>100</v>
      </c>
      <c r="AA14" s="20">
        <v>10540</v>
      </c>
      <c r="AB14" s="20">
        <f t="shared" si="5"/>
        <v>169.75569964425068</v>
      </c>
      <c r="AC14" s="21">
        <f t="shared" si="6"/>
        <v>1.31</v>
      </c>
      <c r="AE14" s="22">
        <f t="shared" si="7"/>
        <v>2.8880070546737215</v>
      </c>
    </row>
    <row r="15" spans="2:31" ht="86.25" customHeight="1">
      <c r="B15" s="11">
        <v>13</v>
      </c>
      <c r="C15" s="24"/>
      <c r="D15" s="11" t="s">
        <v>66</v>
      </c>
      <c r="E15" s="13" t="s">
        <v>72</v>
      </c>
      <c r="F15" s="11" t="s">
        <v>32</v>
      </c>
      <c r="G15" s="11">
        <v>2</v>
      </c>
      <c r="H15" s="11" t="s">
        <v>40</v>
      </c>
      <c r="I15" s="11" t="s">
        <v>34</v>
      </c>
      <c r="J15" s="14" t="s">
        <v>35</v>
      </c>
      <c r="K15" s="14" t="s">
        <v>46</v>
      </c>
      <c r="L15" s="15">
        <v>13.4</v>
      </c>
      <c r="M15" s="16">
        <f t="shared" si="0"/>
        <v>29.541907999999999</v>
      </c>
      <c r="N15" s="17">
        <v>0</v>
      </c>
      <c r="O15" s="16">
        <f t="shared" si="1"/>
        <v>0</v>
      </c>
      <c r="P15" s="15">
        <f t="shared" si="2"/>
        <v>13.4</v>
      </c>
      <c r="Q15" s="16">
        <f t="shared" si="3"/>
        <v>29.541907999999999</v>
      </c>
      <c r="R15" s="16">
        <v>268</v>
      </c>
      <c r="S15" s="16">
        <v>24.5</v>
      </c>
      <c r="T15" s="16">
        <f t="shared" si="4"/>
        <v>32.854990000000001</v>
      </c>
      <c r="U15" s="16">
        <f t="shared" si="8"/>
        <v>1.056688125</v>
      </c>
      <c r="V15" s="18">
        <f t="shared" si="9"/>
        <v>2.2542680000000002</v>
      </c>
      <c r="W15" s="18">
        <v>4</v>
      </c>
      <c r="X15" s="19">
        <v>5500</v>
      </c>
      <c r="Y15" s="11">
        <v>1.4</v>
      </c>
      <c r="Z15" s="19">
        <v>90</v>
      </c>
      <c r="AA15" s="20">
        <v>5000</v>
      </c>
      <c r="AB15" s="20">
        <f t="shared" si="5"/>
        <v>152.18388439625153</v>
      </c>
      <c r="AC15" s="21">
        <f t="shared" si="6"/>
        <v>1.1100000000000001</v>
      </c>
      <c r="AE15" s="22">
        <f t="shared" si="7"/>
        <v>2.4470899470899474</v>
      </c>
    </row>
    <row r="16" spans="2:31" ht="86.25" customHeight="1">
      <c r="B16" s="11">
        <v>10</v>
      </c>
      <c r="C16" s="25"/>
      <c r="D16" s="11" t="s">
        <v>66</v>
      </c>
      <c r="E16" s="13" t="s">
        <v>67</v>
      </c>
      <c r="F16" s="11" t="s">
        <v>32</v>
      </c>
      <c r="G16" s="11">
        <v>2</v>
      </c>
      <c r="H16" s="11" t="s">
        <v>40</v>
      </c>
      <c r="I16" s="11" t="s">
        <v>34</v>
      </c>
      <c r="J16" s="14" t="s">
        <v>35</v>
      </c>
      <c r="K16" s="14" t="s">
        <v>46</v>
      </c>
      <c r="L16" s="15">
        <v>12.2</v>
      </c>
      <c r="M16" s="16">
        <f t="shared" si="0"/>
        <v>26.896363999999995</v>
      </c>
      <c r="N16" s="17">
        <v>0</v>
      </c>
      <c r="O16" s="16">
        <f t="shared" si="1"/>
        <v>0</v>
      </c>
      <c r="P16" s="15">
        <f t="shared" si="2"/>
        <v>12.2</v>
      </c>
      <c r="Q16" s="16">
        <f t="shared" si="3"/>
        <v>26.896363999999995</v>
      </c>
      <c r="R16" s="16">
        <v>190</v>
      </c>
      <c r="S16" s="16">
        <v>20.9</v>
      </c>
      <c r="T16" s="16">
        <f t="shared" si="4"/>
        <v>28.027318000000001</v>
      </c>
      <c r="U16" s="16">
        <f t="shared" si="8"/>
        <v>1.2680257500000001</v>
      </c>
      <c r="V16" s="18">
        <f t="shared" si="9"/>
        <v>2.7051216</v>
      </c>
      <c r="W16" s="18">
        <v>4.8</v>
      </c>
      <c r="X16" s="19">
        <v>6000</v>
      </c>
      <c r="Y16" s="11">
        <v>1.5</v>
      </c>
      <c r="Z16" s="19">
        <v>80</v>
      </c>
      <c r="AA16" s="20">
        <v>3500</v>
      </c>
      <c r="AB16" s="20">
        <f t="shared" si="5"/>
        <v>124.87816351175663</v>
      </c>
      <c r="AC16" s="21">
        <f t="shared" si="6"/>
        <v>1.04</v>
      </c>
      <c r="AE16" s="22">
        <f t="shared" si="7"/>
        <v>2.2927689594356262</v>
      </c>
    </row>
    <row r="17" spans="2:31" ht="86.25" customHeight="1">
      <c r="B17" s="11">
        <v>25</v>
      </c>
      <c r="C17" s="26"/>
      <c r="D17" s="27" t="s">
        <v>51</v>
      </c>
      <c r="E17" s="13" t="s">
        <v>58</v>
      </c>
      <c r="F17" s="11" t="s">
        <v>32</v>
      </c>
      <c r="G17" s="11">
        <v>2</v>
      </c>
      <c r="H17" s="11" t="s">
        <v>40</v>
      </c>
      <c r="I17" s="11" t="s">
        <v>34</v>
      </c>
      <c r="J17" s="14" t="s">
        <v>35</v>
      </c>
      <c r="K17" s="28" t="s">
        <v>46</v>
      </c>
      <c r="L17" s="29">
        <v>9.15</v>
      </c>
      <c r="M17" s="16">
        <f t="shared" si="0"/>
        <v>20.172273000000001</v>
      </c>
      <c r="N17" s="17">
        <v>2.2999999999999998</v>
      </c>
      <c r="O17" s="16">
        <f t="shared" si="1"/>
        <v>5.070625999999999</v>
      </c>
      <c r="P17" s="15">
        <f t="shared" si="2"/>
        <v>11.45</v>
      </c>
      <c r="Q17" s="16">
        <f t="shared" si="3"/>
        <v>25.242898999999998</v>
      </c>
      <c r="R17" s="16">
        <v>150</v>
      </c>
      <c r="S17" s="16">
        <v>18.899999999999999</v>
      </c>
      <c r="T17" s="16">
        <f t="shared" si="4"/>
        <v>25.345278</v>
      </c>
      <c r="U17" s="16">
        <f t="shared" si="8"/>
        <v>0.92460210937500009</v>
      </c>
      <c r="V17" s="18">
        <f t="shared" si="9"/>
        <v>1.9724845000000002</v>
      </c>
      <c r="W17" s="18">
        <v>3.5</v>
      </c>
      <c r="X17" s="19">
        <v>7000</v>
      </c>
      <c r="Y17" s="11">
        <v>1.3</v>
      </c>
      <c r="Z17" s="19">
        <v>70</v>
      </c>
      <c r="AA17" s="20">
        <v>3000</v>
      </c>
      <c r="AB17" s="20">
        <f t="shared" si="5"/>
        <v>118.36524341930674</v>
      </c>
      <c r="AC17" s="15">
        <f t="shared" si="6"/>
        <v>1</v>
      </c>
      <c r="AE17" s="22">
        <f t="shared" si="7"/>
        <v>2.204585537918871</v>
      </c>
    </row>
    <row r="18" spans="2:31" ht="86.25" customHeight="1">
      <c r="B18" s="11">
        <v>26</v>
      </c>
      <c r="C18" s="26"/>
      <c r="D18" s="27" t="s">
        <v>51</v>
      </c>
      <c r="E18" s="13" t="s">
        <v>52</v>
      </c>
      <c r="F18" s="11" t="s">
        <v>32</v>
      </c>
      <c r="G18" s="11">
        <v>2</v>
      </c>
      <c r="H18" s="11" t="s">
        <v>40</v>
      </c>
      <c r="I18" s="11" t="s">
        <v>34</v>
      </c>
      <c r="J18" s="14" t="s">
        <v>35</v>
      </c>
      <c r="K18" s="14" t="s">
        <v>46</v>
      </c>
      <c r="L18" s="15">
        <v>7.26</v>
      </c>
      <c r="M18" s="16">
        <f t="shared" si="0"/>
        <v>16.0055412</v>
      </c>
      <c r="N18" s="17">
        <v>2.5</v>
      </c>
      <c r="O18" s="16">
        <f t="shared" si="1"/>
        <v>5.5115499999999997</v>
      </c>
      <c r="P18" s="15">
        <f t="shared" si="2"/>
        <v>9.76</v>
      </c>
      <c r="Q18" s="16">
        <f t="shared" si="3"/>
        <v>21.517091199999996</v>
      </c>
      <c r="R18" s="16">
        <v>102</v>
      </c>
      <c r="S18" s="16">
        <v>15.9</v>
      </c>
      <c r="T18" s="16">
        <f t="shared" si="4"/>
        <v>21.322218000000003</v>
      </c>
      <c r="U18" s="16">
        <f t="shared" si="8"/>
        <v>0.92460210937500009</v>
      </c>
      <c r="V18" s="18">
        <f t="shared" si="9"/>
        <v>1.9724845000000002</v>
      </c>
      <c r="W18" s="18">
        <v>3.5</v>
      </c>
      <c r="X18" s="19">
        <v>7000</v>
      </c>
      <c r="Y18" s="11">
        <v>1.3</v>
      </c>
      <c r="Z18" s="19">
        <v>61</v>
      </c>
      <c r="AA18" s="20">
        <v>2000</v>
      </c>
      <c r="AB18" s="20">
        <f t="shared" si="5"/>
        <v>93.798872143601557</v>
      </c>
      <c r="AC18" s="21">
        <f t="shared" si="6"/>
        <v>0.99</v>
      </c>
      <c r="AE18" s="22">
        <f t="shared" si="7"/>
        <v>2.1825396825396823</v>
      </c>
    </row>
    <row r="19" spans="2:31" ht="86.25" customHeight="1">
      <c r="B19" s="11">
        <v>17</v>
      </c>
      <c r="C19" s="26"/>
      <c r="D19" s="27" t="s">
        <v>44</v>
      </c>
      <c r="E19" s="13" t="s">
        <v>78</v>
      </c>
      <c r="F19" s="11" t="s">
        <v>32</v>
      </c>
      <c r="G19" s="11">
        <v>2</v>
      </c>
      <c r="H19" s="11" t="s">
        <v>40</v>
      </c>
      <c r="I19" s="11" t="s">
        <v>34</v>
      </c>
      <c r="J19" s="14" t="s">
        <v>35</v>
      </c>
      <c r="K19" s="14" t="s">
        <v>46</v>
      </c>
      <c r="L19" s="15">
        <v>17.399999999999999</v>
      </c>
      <c r="M19" s="16">
        <f t="shared" si="0"/>
        <v>38.360387999999993</v>
      </c>
      <c r="N19" s="17">
        <v>0</v>
      </c>
      <c r="O19" s="16">
        <f t="shared" si="1"/>
        <v>0</v>
      </c>
      <c r="P19" s="15">
        <f t="shared" si="2"/>
        <v>17.399999999999999</v>
      </c>
      <c r="Q19" s="16">
        <f t="shared" si="3"/>
        <v>38.360387999999993</v>
      </c>
      <c r="R19" s="16">
        <v>235</v>
      </c>
      <c r="S19" s="16">
        <v>26.1</v>
      </c>
      <c r="T19" s="16">
        <f t="shared" si="4"/>
        <v>35.000622000000007</v>
      </c>
      <c r="U19" s="16">
        <f t="shared" si="8"/>
        <v>1.1887741406250001</v>
      </c>
      <c r="V19" s="18">
        <f t="shared" si="9"/>
        <v>2.5360515000000001</v>
      </c>
      <c r="W19" s="18">
        <v>4.5</v>
      </c>
      <c r="X19" s="19">
        <v>5000</v>
      </c>
      <c r="Y19" s="11">
        <v>1.4</v>
      </c>
      <c r="Z19" s="19">
        <v>90</v>
      </c>
      <c r="AA19" s="20">
        <v>3520</v>
      </c>
      <c r="AB19" s="20">
        <f t="shared" si="5"/>
        <v>100.56964130523164</v>
      </c>
      <c r="AC19" s="21">
        <f t="shared" si="6"/>
        <v>0.91</v>
      </c>
      <c r="AE19" s="22">
        <f t="shared" si="7"/>
        <v>2.0061728395061729</v>
      </c>
    </row>
    <row r="20" spans="2:31" ht="86.25" customHeight="1">
      <c r="B20" s="11">
        <v>14</v>
      </c>
      <c r="C20" s="26"/>
      <c r="D20" s="27" t="s">
        <v>62</v>
      </c>
      <c r="E20" s="13" t="s">
        <v>63</v>
      </c>
      <c r="F20" s="11" t="s">
        <v>32</v>
      </c>
      <c r="G20" s="11">
        <v>2</v>
      </c>
      <c r="H20" s="11" t="s">
        <v>40</v>
      </c>
      <c r="I20" s="11" t="s">
        <v>34</v>
      </c>
      <c r="J20" s="14" t="s">
        <v>35</v>
      </c>
      <c r="K20" s="14" t="s">
        <v>46</v>
      </c>
      <c r="L20" s="15">
        <v>13.7</v>
      </c>
      <c r="M20" s="16">
        <f t="shared" si="0"/>
        <v>30.203293999999996</v>
      </c>
      <c r="N20" s="17">
        <v>0</v>
      </c>
      <c r="O20" s="16">
        <f t="shared" si="1"/>
        <v>0</v>
      </c>
      <c r="P20" s="15">
        <f t="shared" si="2"/>
        <v>13.7</v>
      </c>
      <c r="Q20" s="16">
        <f t="shared" si="3"/>
        <v>30.203293999999996</v>
      </c>
      <c r="R20" s="16">
        <v>184.7</v>
      </c>
      <c r="S20" s="16">
        <v>20.2</v>
      </c>
      <c r="T20" s="16">
        <f t="shared" si="4"/>
        <v>27.088604</v>
      </c>
      <c r="U20" s="16">
        <f t="shared" si="8"/>
        <v>1.056688125</v>
      </c>
      <c r="V20" s="18">
        <f t="shared" si="9"/>
        <v>2.2542680000000002</v>
      </c>
      <c r="W20" s="18">
        <v>4</v>
      </c>
      <c r="X20" s="19">
        <v>5000</v>
      </c>
      <c r="Y20" s="11">
        <v>1.4</v>
      </c>
      <c r="Z20" s="19">
        <v>93</v>
      </c>
      <c r="AA20" s="20">
        <v>4249.99</v>
      </c>
      <c r="AB20" s="20">
        <f t="shared" si="5"/>
        <v>156.892175026812</v>
      </c>
      <c r="AC20" s="21">
        <f t="shared" si="6"/>
        <v>0.89</v>
      </c>
      <c r="AE20" s="22">
        <f t="shared" si="7"/>
        <v>1.9620811287477955</v>
      </c>
    </row>
    <row r="21" spans="2:31" ht="86.25" customHeight="1">
      <c r="B21" s="11">
        <v>18</v>
      </c>
      <c r="C21" s="26"/>
      <c r="D21" s="27" t="s">
        <v>73</v>
      </c>
      <c r="E21" s="13" t="s">
        <v>74</v>
      </c>
      <c r="F21" s="11" t="s">
        <v>32</v>
      </c>
      <c r="G21" s="11">
        <v>2</v>
      </c>
      <c r="H21" s="11" t="s">
        <v>40</v>
      </c>
      <c r="I21" s="11" t="s">
        <v>34</v>
      </c>
      <c r="J21" s="14" t="s">
        <v>35</v>
      </c>
      <c r="K21" s="14" t="s">
        <v>46</v>
      </c>
      <c r="L21" s="15">
        <v>17.5</v>
      </c>
      <c r="M21" s="16">
        <f t="shared" si="0"/>
        <v>38.580849999999998</v>
      </c>
      <c r="N21" s="17">
        <v>0</v>
      </c>
      <c r="O21" s="16">
        <f t="shared" si="1"/>
        <v>0</v>
      </c>
      <c r="P21" s="15">
        <f t="shared" si="2"/>
        <v>17.5</v>
      </c>
      <c r="Q21" s="16">
        <f t="shared" si="3"/>
        <v>38.580849999999998</v>
      </c>
      <c r="R21" s="16">
        <v>230.8</v>
      </c>
      <c r="S21" s="16">
        <v>24.6</v>
      </c>
      <c r="T21" s="16">
        <f t="shared" si="4"/>
        <v>32.989092000000007</v>
      </c>
      <c r="U21" s="16">
        <f t="shared" si="8"/>
        <v>1.1887741406250001</v>
      </c>
      <c r="V21" s="18">
        <f t="shared" si="9"/>
        <v>2.5360515000000001</v>
      </c>
      <c r="W21" s="18">
        <v>4.5</v>
      </c>
      <c r="X21" s="19">
        <v>5000</v>
      </c>
      <c r="Y21" s="11">
        <v>1.3</v>
      </c>
      <c r="Z21" s="19">
        <v>85</v>
      </c>
      <c r="AA21" s="20">
        <v>2637</v>
      </c>
      <c r="AB21" s="20">
        <f t="shared" si="5"/>
        <v>79.935513229645707</v>
      </c>
      <c r="AC21" s="21">
        <f t="shared" si="6"/>
        <v>0.85</v>
      </c>
      <c r="AE21" s="22">
        <f t="shared" si="7"/>
        <v>1.8738977072310405</v>
      </c>
    </row>
    <row r="22" spans="2:31" ht="86.25" customHeight="1">
      <c r="B22" s="11">
        <v>38</v>
      </c>
      <c r="C22" s="26"/>
      <c r="D22" s="27" t="s">
        <v>51</v>
      </c>
      <c r="E22" s="13" t="s">
        <v>61</v>
      </c>
      <c r="F22" s="11" t="s">
        <v>32</v>
      </c>
      <c r="G22" s="11">
        <v>4</v>
      </c>
      <c r="H22" s="11" t="s">
        <v>40</v>
      </c>
      <c r="I22" s="11" t="s">
        <v>34</v>
      </c>
      <c r="J22" s="14" t="s">
        <v>35</v>
      </c>
      <c r="K22" s="14" t="s">
        <v>46</v>
      </c>
      <c r="L22" s="15">
        <v>14.4</v>
      </c>
      <c r="M22" s="16">
        <f t="shared" si="0"/>
        <v>31.746527999999998</v>
      </c>
      <c r="N22" s="17">
        <v>0</v>
      </c>
      <c r="O22" s="16">
        <f t="shared" si="1"/>
        <v>0</v>
      </c>
      <c r="P22" s="15">
        <f t="shared" si="2"/>
        <v>14.4</v>
      </c>
      <c r="Q22" s="16">
        <f t="shared" si="3"/>
        <v>31.746527999999998</v>
      </c>
      <c r="R22" s="16">
        <v>240</v>
      </c>
      <c r="S22" s="16">
        <v>19.8</v>
      </c>
      <c r="T22" s="16">
        <f t="shared" si="4"/>
        <v>26.552196000000002</v>
      </c>
      <c r="U22" s="16">
        <f t="shared" si="8"/>
        <v>0.52834406249999999</v>
      </c>
      <c r="V22" s="18">
        <f t="shared" si="9"/>
        <v>1.1271340000000001</v>
      </c>
      <c r="W22" s="18">
        <v>2</v>
      </c>
      <c r="X22" s="19">
        <v>4500</v>
      </c>
      <c r="Y22" s="11">
        <v>1.5</v>
      </c>
      <c r="Z22" s="19">
        <v>75</v>
      </c>
      <c r="AA22" s="20">
        <v>3500</v>
      </c>
      <c r="AB22" s="20">
        <f t="shared" si="5"/>
        <v>131.81583926240978</v>
      </c>
      <c r="AC22" s="21">
        <f t="shared" si="6"/>
        <v>0.83</v>
      </c>
      <c r="AE22" s="22">
        <f t="shared" si="7"/>
        <v>1.829805996472663</v>
      </c>
    </row>
    <row r="23" spans="2:31" ht="86.25" hidden="1" customHeight="1">
      <c r="B23" s="11">
        <v>37</v>
      </c>
      <c r="C23" s="30"/>
      <c r="D23" s="31" t="s">
        <v>103</v>
      </c>
      <c r="E23" s="13">
        <v>800</v>
      </c>
      <c r="F23" s="11" t="s">
        <v>83</v>
      </c>
      <c r="G23" s="11">
        <v>2</v>
      </c>
      <c r="H23" s="11" t="s">
        <v>33</v>
      </c>
      <c r="I23" s="11" t="s">
        <v>34</v>
      </c>
      <c r="J23" s="14" t="s">
        <v>35</v>
      </c>
      <c r="K23" s="14" t="s">
        <v>36</v>
      </c>
      <c r="L23" s="15">
        <v>35</v>
      </c>
      <c r="M23" s="16">
        <f t="shared" si="0"/>
        <v>77.161699999999996</v>
      </c>
      <c r="N23" s="17">
        <v>20</v>
      </c>
      <c r="O23" s="16">
        <f t="shared" si="1"/>
        <v>44.092399999999998</v>
      </c>
      <c r="P23" s="15">
        <f t="shared" si="2"/>
        <v>55</v>
      </c>
      <c r="Q23" s="16">
        <f t="shared" si="3"/>
        <v>121.25409999999999</v>
      </c>
      <c r="R23" s="16">
        <v>684</v>
      </c>
      <c r="S23" s="16">
        <v>75</v>
      </c>
      <c r="T23" s="16">
        <f t="shared" si="4"/>
        <v>100.57650000000001</v>
      </c>
      <c r="U23" s="16">
        <f t="shared" si="8"/>
        <v>4.490924531250001</v>
      </c>
      <c r="V23" s="18">
        <f t="shared" si="9"/>
        <v>9.5806390000000015</v>
      </c>
      <c r="W23" s="18">
        <v>17</v>
      </c>
      <c r="X23" s="19">
        <v>4750</v>
      </c>
      <c r="Y23" s="11">
        <v>1.7</v>
      </c>
      <c r="Z23" s="19">
        <v>180</v>
      </c>
      <c r="AA23" s="20">
        <v>2400</v>
      </c>
      <c r="AB23" s="20">
        <f t="shared" si="5"/>
        <v>23.862433073332237</v>
      </c>
      <c r="AC23" s="21">
        <f t="shared" si="6"/>
        <v>0.82</v>
      </c>
      <c r="AE23" s="22">
        <f t="shared" si="7"/>
        <v>1.8077601410934743</v>
      </c>
    </row>
    <row r="24" spans="2:31" ht="86.25" customHeight="1">
      <c r="B24" s="11">
        <v>9</v>
      </c>
      <c r="C24" s="30"/>
      <c r="D24" s="27" t="s">
        <v>37</v>
      </c>
      <c r="E24" s="13" t="s">
        <v>47</v>
      </c>
      <c r="F24" s="11" t="s">
        <v>39</v>
      </c>
      <c r="G24" s="11">
        <v>2</v>
      </c>
      <c r="H24" s="11" t="s">
        <v>40</v>
      </c>
      <c r="I24" s="11" t="s">
        <v>34</v>
      </c>
      <c r="J24" s="14" t="s">
        <v>35</v>
      </c>
      <c r="K24" s="14" t="s">
        <v>36</v>
      </c>
      <c r="L24" s="15">
        <v>11.4</v>
      </c>
      <c r="M24" s="16">
        <f t="shared" si="0"/>
        <v>25.132667999999999</v>
      </c>
      <c r="N24" s="17">
        <v>0</v>
      </c>
      <c r="O24" s="16">
        <f t="shared" si="1"/>
        <v>0</v>
      </c>
      <c r="P24" s="15">
        <f t="shared" si="2"/>
        <v>11.4</v>
      </c>
      <c r="Q24" s="16">
        <f t="shared" si="3"/>
        <v>25.132667999999999</v>
      </c>
      <c r="R24" s="16">
        <v>200</v>
      </c>
      <c r="S24" s="16">
        <v>14.914</v>
      </c>
      <c r="T24" s="16">
        <f t="shared" si="4"/>
        <v>19.999972280000001</v>
      </c>
      <c r="U24" s="16">
        <f t="shared" si="8"/>
        <v>0.63401287500000003</v>
      </c>
      <c r="V24" s="18">
        <f t="shared" si="9"/>
        <v>1.3525608</v>
      </c>
      <c r="W24" s="18">
        <v>2.4</v>
      </c>
      <c r="X24" s="19">
        <v>4500</v>
      </c>
      <c r="Y24" s="11">
        <v>1.3</v>
      </c>
      <c r="Z24" s="19">
        <v>60</v>
      </c>
      <c r="AA24" s="20">
        <v>2199.25</v>
      </c>
      <c r="AB24" s="20">
        <f t="shared" si="5"/>
        <v>109.96265240823622</v>
      </c>
      <c r="AC24" s="21">
        <f t="shared" si="6"/>
        <v>0.79</v>
      </c>
      <c r="AE24" s="22">
        <f t="shared" si="7"/>
        <v>1.7416225749559084</v>
      </c>
    </row>
    <row r="25" spans="2:31" ht="86.25" hidden="1" customHeight="1">
      <c r="B25" s="11">
        <v>21</v>
      </c>
      <c r="C25" s="26"/>
      <c r="D25" s="27" t="s">
        <v>73</v>
      </c>
      <c r="E25" s="13" t="s">
        <v>91</v>
      </c>
      <c r="F25" s="11" t="s">
        <v>32</v>
      </c>
      <c r="G25" s="11">
        <v>2</v>
      </c>
      <c r="H25" s="11" t="s">
        <v>33</v>
      </c>
      <c r="I25" s="11" t="s">
        <v>71</v>
      </c>
      <c r="J25" s="14" t="s">
        <v>35</v>
      </c>
      <c r="K25" s="14" t="s">
        <v>36</v>
      </c>
      <c r="L25" s="15">
        <v>32</v>
      </c>
      <c r="M25" s="16">
        <f t="shared" si="0"/>
        <v>70.547839999999994</v>
      </c>
      <c r="N25" s="17">
        <v>0</v>
      </c>
      <c r="O25" s="16">
        <f t="shared" si="1"/>
        <v>0</v>
      </c>
      <c r="P25" s="15">
        <f t="shared" si="2"/>
        <v>32</v>
      </c>
      <c r="Q25" s="16">
        <f t="shared" si="3"/>
        <v>70.547839999999994</v>
      </c>
      <c r="R25" s="16">
        <v>401</v>
      </c>
      <c r="S25" s="16">
        <v>41</v>
      </c>
      <c r="T25" s="16">
        <f t="shared" si="4"/>
        <v>54.981820000000006</v>
      </c>
      <c r="U25" s="16">
        <f t="shared" si="8"/>
        <v>2.11337625</v>
      </c>
      <c r="V25" s="18">
        <f t="shared" si="9"/>
        <v>4.5085360000000003</v>
      </c>
      <c r="W25" s="18">
        <v>8</v>
      </c>
      <c r="X25" s="19">
        <v>5000</v>
      </c>
      <c r="Y25" s="11">
        <v>1.3</v>
      </c>
      <c r="Z25" s="19">
        <v>120</v>
      </c>
      <c r="AA25" s="20">
        <v>7250</v>
      </c>
      <c r="AB25" s="20">
        <f t="shared" si="5"/>
        <v>131.86176812626428</v>
      </c>
      <c r="AC25" s="21">
        <f t="shared" si="6"/>
        <v>0.77</v>
      </c>
      <c r="AE25" s="22">
        <f t="shared" si="7"/>
        <v>1.6975308641975309</v>
      </c>
    </row>
    <row r="26" spans="2:31" ht="86.25" hidden="1" customHeight="1">
      <c r="B26" s="11">
        <v>45</v>
      </c>
      <c r="C26" s="26"/>
      <c r="D26" s="27" t="s">
        <v>84</v>
      </c>
      <c r="E26" s="13" t="s">
        <v>85</v>
      </c>
      <c r="F26" s="11" t="s">
        <v>86</v>
      </c>
      <c r="G26" s="11" t="s">
        <v>87</v>
      </c>
      <c r="H26" s="11" t="s">
        <v>33</v>
      </c>
      <c r="I26" s="11" t="s">
        <v>71</v>
      </c>
      <c r="J26" s="14" t="s">
        <v>35</v>
      </c>
      <c r="K26" s="14" t="s">
        <v>36</v>
      </c>
      <c r="L26" s="15">
        <v>10</v>
      </c>
      <c r="M26" s="16">
        <f t="shared" si="0"/>
        <v>22.046199999999999</v>
      </c>
      <c r="N26" s="17">
        <v>14</v>
      </c>
      <c r="O26" s="16">
        <f t="shared" si="1"/>
        <v>30.864679999999996</v>
      </c>
      <c r="P26" s="15">
        <f t="shared" si="2"/>
        <v>24</v>
      </c>
      <c r="Q26" s="16">
        <f t="shared" si="3"/>
        <v>52.910879999999992</v>
      </c>
      <c r="R26" s="16">
        <v>225</v>
      </c>
      <c r="S26" s="16">
        <v>30</v>
      </c>
      <c r="T26" s="16">
        <f t="shared" si="4"/>
        <v>40.230600000000003</v>
      </c>
      <c r="U26" s="16">
        <f t="shared" si="8"/>
        <v>0.76609889062500003</v>
      </c>
      <c r="V26" s="18">
        <f t="shared" si="9"/>
        <v>1.6343443</v>
      </c>
      <c r="W26" s="18">
        <v>2.9</v>
      </c>
      <c r="X26" s="19">
        <v>4500</v>
      </c>
      <c r="Y26" s="11">
        <v>1.5</v>
      </c>
      <c r="Z26" s="19">
        <v>105</v>
      </c>
      <c r="AA26" s="20">
        <v>17000</v>
      </c>
      <c r="AB26" s="20">
        <f t="shared" si="5"/>
        <v>422.56391900692506</v>
      </c>
      <c r="AC26" s="21">
        <f t="shared" si="6"/>
        <v>0.76</v>
      </c>
      <c r="AE26" s="22">
        <f t="shared" si="7"/>
        <v>1.6754850088183422</v>
      </c>
    </row>
    <row r="27" spans="2:31" ht="86.25" customHeight="1">
      <c r="B27" s="11">
        <v>16</v>
      </c>
      <c r="C27" s="26"/>
      <c r="D27" s="27" t="s">
        <v>44</v>
      </c>
      <c r="E27" s="13" t="s">
        <v>57</v>
      </c>
      <c r="F27" s="11" t="s">
        <v>32</v>
      </c>
      <c r="G27" s="11">
        <v>2</v>
      </c>
      <c r="H27" s="11" t="s">
        <v>40</v>
      </c>
      <c r="I27" s="11" t="s">
        <v>34</v>
      </c>
      <c r="J27" s="14" t="s">
        <v>35</v>
      </c>
      <c r="K27" s="14" t="s">
        <v>46</v>
      </c>
      <c r="L27" s="15">
        <v>14.9</v>
      </c>
      <c r="M27" s="16">
        <f t="shared" si="0"/>
        <v>32.848838000000001</v>
      </c>
      <c r="N27" s="17">
        <v>0</v>
      </c>
      <c r="O27" s="16">
        <f t="shared" si="1"/>
        <v>0</v>
      </c>
      <c r="P27" s="15">
        <f t="shared" si="2"/>
        <v>14.9</v>
      </c>
      <c r="Q27" s="16">
        <f t="shared" si="3"/>
        <v>32.848838000000001</v>
      </c>
      <c r="R27" s="16">
        <v>172.5</v>
      </c>
      <c r="S27" s="16">
        <v>18.649999999999999</v>
      </c>
      <c r="T27" s="16">
        <f t="shared" si="4"/>
        <v>25.010023</v>
      </c>
      <c r="U27" s="16">
        <f t="shared" si="8"/>
        <v>1.875</v>
      </c>
      <c r="V27" s="16">
        <v>4</v>
      </c>
      <c r="W27" s="16">
        <f xml:space="preserve"> V27 / 0.5635</f>
        <v>7.0984915705412597</v>
      </c>
      <c r="X27" s="23">
        <v>6000</v>
      </c>
      <c r="Y27" s="11">
        <v>1.4</v>
      </c>
      <c r="Z27" s="19">
        <v>75</v>
      </c>
      <c r="AA27" s="20">
        <v>2870.42</v>
      </c>
      <c r="AB27" s="20">
        <f t="shared" si="5"/>
        <v>114.77078609643821</v>
      </c>
      <c r="AC27" s="21">
        <f t="shared" si="6"/>
        <v>0.76</v>
      </c>
      <c r="AE27" s="22">
        <f t="shared" si="7"/>
        <v>1.6754850088183422</v>
      </c>
    </row>
    <row r="28" spans="2:31" ht="86.25" customHeight="1">
      <c r="B28" s="11">
        <v>1</v>
      </c>
      <c r="C28" s="26"/>
      <c r="D28" s="27" t="s">
        <v>75</v>
      </c>
      <c r="E28" s="13" t="s">
        <v>79</v>
      </c>
      <c r="F28" s="11" t="s">
        <v>32</v>
      </c>
      <c r="G28" s="11">
        <v>2</v>
      </c>
      <c r="H28" s="11" t="s">
        <v>33</v>
      </c>
      <c r="I28" s="11" t="s">
        <v>71</v>
      </c>
      <c r="J28" s="14" t="s">
        <v>35</v>
      </c>
      <c r="K28" s="14" t="s">
        <v>36</v>
      </c>
      <c r="L28" s="15">
        <v>18</v>
      </c>
      <c r="M28" s="16">
        <f t="shared" si="0"/>
        <v>39.683159999999994</v>
      </c>
      <c r="N28" s="17">
        <v>4</v>
      </c>
      <c r="O28" s="16">
        <f t="shared" si="1"/>
        <v>8.8184799999999992</v>
      </c>
      <c r="P28" s="15">
        <f t="shared" si="2"/>
        <v>22</v>
      </c>
      <c r="Q28" s="16">
        <f t="shared" si="3"/>
        <v>48.501639999999995</v>
      </c>
      <c r="R28" s="16">
        <v>244</v>
      </c>
      <c r="S28" s="16">
        <v>27.2</v>
      </c>
      <c r="T28" s="16">
        <f t="shared" si="4"/>
        <v>36.475743999999999</v>
      </c>
      <c r="U28" s="16">
        <f t="shared" si="8"/>
        <v>0.76609889062500003</v>
      </c>
      <c r="V28" s="18">
        <f>W28*0.563567</f>
        <v>1.6343443</v>
      </c>
      <c r="W28" s="18">
        <v>2.9</v>
      </c>
      <c r="X28" s="19">
        <v>4500</v>
      </c>
      <c r="Y28" s="11">
        <v>1.5</v>
      </c>
      <c r="Z28" s="19">
        <v>105</v>
      </c>
      <c r="AA28" s="20">
        <v>4443</v>
      </c>
      <c r="AB28" s="20">
        <f t="shared" si="5"/>
        <v>121.80697397152476</v>
      </c>
      <c r="AC28" s="21">
        <f t="shared" si="6"/>
        <v>0.75</v>
      </c>
      <c r="AE28" s="22">
        <f t="shared" si="7"/>
        <v>1.6534391534391535</v>
      </c>
    </row>
    <row r="29" spans="2:31" ht="86.25" hidden="1" customHeight="1">
      <c r="B29" s="11">
        <v>22</v>
      </c>
      <c r="C29" s="30"/>
      <c r="D29" s="27" t="s">
        <v>30</v>
      </c>
      <c r="E29" s="13">
        <v>3203</v>
      </c>
      <c r="F29" s="11" t="s">
        <v>83</v>
      </c>
      <c r="G29" s="11">
        <v>2</v>
      </c>
      <c r="H29" s="11" t="s">
        <v>33</v>
      </c>
      <c r="I29" s="11" t="s">
        <v>34</v>
      </c>
      <c r="J29" s="14" t="s">
        <v>35</v>
      </c>
      <c r="K29" s="14" t="s">
        <v>36</v>
      </c>
      <c r="L29" s="15">
        <v>36</v>
      </c>
      <c r="M29" s="16">
        <f t="shared" si="0"/>
        <v>79.366319999999988</v>
      </c>
      <c r="N29" s="17">
        <v>0</v>
      </c>
      <c r="O29" s="16">
        <f t="shared" si="1"/>
        <v>0</v>
      </c>
      <c r="P29" s="15">
        <f t="shared" si="2"/>
        <v>36</v>
      </c>
      <c r="Q29" s="16">
        <f t="shared" si="3"/>
        <v>79.366319999999988</v>
      </c>
      <c r="R29" s="16">
        <v>625</v>
      </c>
      <c r="S29" s="16">
        <v>41</v>
      </c>
      <c r="T29" s="16">
        <f t="shared" si="4"/>
        <v>54.981820000000006</v>
      </c>
      <c r="U29" s="16">
        <v>4</v>
      </c>
      <c r="V29" s="18">
        <f>U29*2.13</f>
        <v>8.52</v>
      </c>
      <c r="W29" s="18">
        <f>V29*1.77441</f>
        <v>15.1179732</v>
      </c>
      <c r="X29" s="19">
        <v>5000</v>
      </c>
      <c r="Y29" s="11">
        <v>1.8</v>
      </c>
      <c r="Z29" s="19">
        <v>110</v>
      </c>
      <c r="AA29" s="20">
        <v>8909</v>
      </c>
      <c r="AB29" s="20">
        <f t="shared" si="5"/>
        <v>162.0353782395708</v>
      </c>
      <c r="AC29" s="21">
        <f t="shared" si="6"/>
        <v>0.69</v>
      </c>
      <c r="AE29" s="22">
        <f t="shared" si="7"/>
        <v>1.5211640211640209</v>
      </c>
    </row>
    <row r="30" spans="2:31" ht="86.25" hidden="1" customHeight="1">
      <c r="B30" s="11">
        <v>23</v>
      </c>
      <c r="C30" s="30"/>
      <c r="D30" s="27" t="s">
        <v>30</v>
      </c>
      <c r="E30" s="13">
        <v>3202</v>
      </c>
      <c r="F30" s="11" t="s">
        <v>83</v>
      </c>
      <c r="G30" s="11">
        <v>2</v>
      </c>
      <c r="H30" s="11" t="s">
        <v>33</v>
      </c>
      <c r="I30" s="11" t="s">
        <v>34</v>
      </c>
      <c r="J30" s="14" t="s">
        <v>35</v>
      </c>
      <c r="K30" s="14" t="s">
        <v>36</v>
      </c>
      <c r="L30" s="15">
        <v>36</v>
      </c>
      <c r="M30" s="16">
        <f t="shared" si="0"/>
        <v>79.366319999999988</v>
      </c>
      <c r="N30" s="17">
        <v>0</v>
      </c>
      <c r="O30" s="16">
        <f t="shared" si="1"/>
        <v>0</v>
      </c>
      <c r="P30" s="15">
        <f t="shared" si="2"/>
        <v>36</v>
      </c>
      <c r="Q30" s="16">
        <f t="shared" si="3"/>
        <v>79.366319999999988</v>
      </c>
      <c r="R30" s="16">
        <v>625</v>
      </c>
      <c r="S30" s="16">
        <v>41</v>
      </c>
      <c r="T30" s="16">
        <f t="shared" si="4"/>
        <v>54.981820000000006</v>
      </c>
      <c r="U30" s="16">
        <v>4.5999999999999996</v>
      </c>
      <c r="V30" s="18">
        <f>U30*2.13</f>
        <v>9.7979999999999983</v>
      </c>
      <c r="W30" s="18">
        <f>V30*1.77441</f>
        <v>17.385669179999997</v>
      </c>
      <c r="X30" s="19">
        <v>5000</v>
      </c>
      <c r="Y30" s="11">
        <v>1.8</v>
      </c>
      <c r="Z30" s="19">
        <v>110</v>
      </c>
      <c r="AA30" s="20">
        <v>7476</v>
      </c>
      <c r="AB30" s="20">
        <f t="shared" si="5"/>
        <v>135.97221772578644</v>
      </c>
      <c r="AC30" s="21">
        <f t="shared" si="6"/>
        <v>0.69</v>
      </c>
      <c r="AE30" s="22">
        <f t="shared" si="7"/>
        <v>1.5211640211640209</v>
      </c>
    </row>
    <row r="31" spans="2:31" ht="86.25" customHeight="1">
      <c r="B31" s="11">
        <v>29</v>
      </c>
      <c r="C31" s="26"/>
      <c r="D31" s="27" t="s">
        <v>75</v>
      </c>
      <c r="E31" s="13" t="s">
        <v>76</v>
      </c>
      <c r="F31" s="11" t="s">
        <v>32</v>
      </c>
      <c r="G31" s="11">
        <v>2</v>
      </c>
      <c r="H31" s="11" t="s">
        <v>40</v>
      </c>
      <c r="I31" s="11" t="s">
        <v>71</v>
      </c>
      <c r="J31" s="14" t="s">
        <v>35</v>
      </c>
      <c r="K31" s="14" t="s">
        <v>36</v>
      </c>
      <c r="L31" s="15">
        <v>16.7</v>
      </c>
      <c r="M31" s="16">
        <f t="shared" si="0"/>
        <v>36.817153999999995</v>
      </c>
      <c r="N31" s="17">
        <v>5</v>
      </c>
      <c r="O31" s="16">
        <f t="shared" si="1"/>
        <v>11.023099999999999</v>
      </c>
      <c r="P31" s="15">
        <f t="shared" si="2"/>
        <v>21.7</v>
      </c>
      <c r="Q31" s="16">
        <f t="shared" si="3"/>
        <v>47.840253999999995</v>
      </c>
      <c r="R31" s="16">
        <v>202</v>
      </c>
      <c r="S31" s="16">
        <v>24.6081</v>
      </c>
      <c r="T31" s="16">
        <f t="shared" si="4"/>
        <v>32.999954262000003</v>
      </c>
      <c r="U31" s="16">
        <f>V31*0.46875</f>
        <v>0.63401287500000003</v>
      </c>
      <c r="V31" s="18">
        <f>W31*0.563567</f>
        <v>1.3525608</v>
      </c>
      <c r="W31" s="18">
        <v>2.4</v>
      </c>
      <c r="X31" s="19">
        <v>4500</v>
      </c>
      <c r="Y31" s="11">
        <v>1.3</v>
      </c>
      <c r="Z31" s="19">
        <v>90</v>
      </c>
      <c r="AA31" s="20">
        <v>3082</v>
      </c>
      <c r="AB31" s="20">
        <f t="shared" si="5"/>
        <v>93.394068838118798</v>
      </c>
      <c r="AC31" s="21">
        <f t="shared" si="6"/>
        <v>0.68</v>
      </c>
      <c r="AE31" s="22">
        <f t="shared" si="7"/>
        <v>1.4991181657848325</v>
      </c>
    </row>
    <row r="32" spans="2:31" ht="86.25" customHeight="1">
      <c r="B32" s="11">
        <v>11</v>
      </c>
      <c r="C32" s="26"/>
      <c r="D32" s="27" t="s">
        <v>44</v>
      </c>
      <c r="E32" s="13" t="s">
        <v>45</v>
      </c>
      <c r="F32" s="11" t="s">
        <v>32</v>
      </c>
      <c r="G32" s="11">
        <v>2</v>
      </c>
      <c r="H32" s="11" t="s">
        <v>40</v>
      </c>
      <c r="I32" s="11" t="s">
        <v>34</v>
      </c>
      <c r="J32" s="14" t="s">
        <v>35</v>
      </c>
      <c r="K32" s="14" t="s">
        <v>46</v>
      </c>
      <c r="L32" s="15">
        <v>13</v>
      </c>
      <c r="M32" s="16">
        <f t="shared" si="0"/>
        <v>28.660059999999998</v>
      </c>
      <c r="N32" s="17">
        <v>0</v>
      </c>
      <c r="O32" s="16">
        <f t="shared" si="1"/>
        <v>0</v>
      </c>
      <c r="P32" s="15">
        <f t="shared" si="2"/>
        <v>13</v>
      </c>
      <c r="Q32" s="16">
        <f t="shared" si="3"/>
        <v>28.660059999999998</v>
      </c>
      <c r="R32" s="16">
        <v>125</v>
      </c>
      <c r="S32" s="16">
        <v>14.2</v>
      </c>
      <c r="T32" s="16">
        <f t="shared" si="4"/>
        <v>19.042484000000002</v>
      </c>
      <c r="U32" s="16">
        <f>V32*0.46875</f>
        <v>0.92460210937500009</v>
      </c>
      <c r="V32" s="18">
        <f>W32*0.563567</f>
        <v>1.9724845000000002</v>
      </c>
      <c r="W32" s="18">
        <v>3.5</v>
      </c>
      <c r="X32" s="19">
        <v>7000</v>
      </c>
      <c r="Y32" s="11">
        <v>1.4</v>
      </c>
      <c r="Z32" s="19">
        <v>60</v>
      </c>
      <c r="AA32" s="20">
        <v>2637</v>
      </c>
      <c r="AB32" s="20">
        <f t="shared" si="5"/>
        <v>138.47983277811863</v>
      </c>
      <c r="AC32" s="21">
        <f t="shared" si="6"/>
        <v>0.66</v>
      </c>
      <c r="AE32" s="22">
        <f t="shared" si="7"/>
        <v>1.4550264550264551</v>
      </c>
    </row>
    <row r="33" spans="2:31" ht="86.25" hidden="1" customHeight="1">
      <c r="B33" s="11">
        <v>2</v>
      </c>
      <c r="C33" s="26"/>
      <c r="D33" s="27" t="s">
        <v>75</v>
      </c>
      <c r="E33" s="13" t="s">
        <v>80</v>
      </c>
      <c r="F33" s="11" t="s">
        <v>32</v>
      </c>
      <c r="G33" s="11">
        <v>2</v>
      </c>
      <c r="H33" s="11" t="s">
        <v>33</v>
      </c>
      <c r="I33" s="11" t="s">
        <v>71</v>
      </c>
      <c r="J33" s="14" t="s">
        <v>35</v>
      </c>
      <c r="K33" s="14" t="s">
        <v>36</v>
      </c>
      <c r="L33" s="17">
        <v>20</v>
      </c>
      <c r="M33" s="16">
        <f t="shared" si="0"/>
        <v>44.092399999999998</v>
      </c>
      <c r="N33" s="17">
        <v>6.5</v>
      </c>
      <c r="O33" s="16">
        <f t="shared" si="1"/>
        <v>14.330029999999999</v>
      </c>
      <c r="P33" s="15">
        <f t="shared" si="2"/>
        <v>26.5</v>
      </c>
      <c r="Q33" s="16">
        <f t="shared" si="3"/>
        <v>58.422429999999991</v>
      </c>
      <c r="R33" s="16">
        <v>303</v>
      </c>
      <c r="S33" s="16">
        <v>28.3</v>
      </c>
      <c r="T33" s="16">
        <f t="shared" si="4"/>
        <v>37.950866000000005</v>
      </c>
      <c r="U33" s="16">
        <f>V33*0.46875</f>
        <v>1.056688125</v>
      </c>
      <c r="V33" s="18">
        <f>W33*0.563567</f>
        <v>2.2542680000000002</v>
      </c>
      <c r="W33" s="18">
        <v>4</v>
      </c>
      <c r="X33" s="19">
        <v>4500</v>
      </c>
      <c r="Y33" s="11">
        <v>1.6</v>
      </c>
      <c r="Z33" s="19">
        <v>120</v>
      </c>
      <c r="AA33" s="20">
        <v>5000</v>
      </c>
      <c r="AB33" s="20">
        <f t="shared" si="5"/>
        <v>131.74929921230253</v>
      </c>
      <c r="AC33" s="21">
        <f t="shared" si="6"/>
        <v>0.64</v>
      </c>
      <c r="AE33" s="22">
        <f t="shared" si="7"/>
        <v>1.4109347442680775</v>
      </c>
    </row>
    <row r="34" spans="2:31" ht="86.25" hidden="1" customHeight="1">
      <c r="B34" s="11">
        <v>35</v>
      </c>
      <c r="C34" s="30"/>
      <c r="D34" s="27" t="s">
        <v>30</v>
      </c>
      <c r="E34" s="13" t="s">
        <v>89</v>
      </c>
      <c r="F34" s="11" t="s">
        <v>39</v>
      </c>
      <c r="G34" s="11">
        <v>2</v>
      </c>
      <c r="H34" s="11" t="s">
        <v>33</v>
      </c>
      <c r="I34" s="11" t="s">
        <v>34</v>
      </c>
      <c r="J34" s="14" t="s">
        <v>35</v>
      </c>
      <c r="K34" s="14" t="s">
        <v>36</v>
      </c>
      <c r="L34" s="15">
        <v>24</v>
      </c>
      <c r="M34" s="16">
        <f t="shared" si="0"/>
        <v>52.910879999999992</v>
      </c>
      <c r="N34" s="17">
        <v>11</v>
      </c>
      <c r="O34" s="16">
        <f t="shared" si="1"/>
        <v>24.250819999999997</v>
      </c>
      <c r="P34" s="15">
        <f t="shared" si="2"/>
        <v>35</v>
      </c>
      <c r="Q34" s="16">
        <f t="shared" si="3"/>
        <v>77.161699999999996</v>
      </c>
      <c r="R34" s="16">
        <v>521</v>
      </c>
      <c r="S34" s="16">
        <v>36.700000000000003</v>
      </c>
      <c r="T34" s="16">
        <f t="shared" si="4"/>
        <v>49.215434000000009</v>
      </c>
      <c r="U34" s="16">
        <v>3.9</v>
      </c>
      <c r="V34" s="18">
        <v>5</v>
      </c>
      <c r="W34" s="18">
        <f>V34*1.77441</f>
        <v>8.8720499999999998</v>
      </c>
      <c r="X34" s="19">
        <v>6000</v>
      </c>
      <c r="Y34" s="11">
        <v>1.75</v>
      </c>
      <c r="Z34" s="19">
        <v>130</v>
      </c>
      <c r="AA34" s="20">
        <f>6312+1062+383</f>
        <v>7757</v>
      </c>
      <c r="AB34" s="20">
        <f t="shared" si="5"/>
        <v>157.61315850633358</v>
      </c>
      <c r="AC34" s="21">
        <f t="shared" si="6"/>
        <v>0.63</v>
      </c>
      <c r="AE34" s="22">
        <f t="shared" si="7"/>
        <v>1.3888888888888888</v>
      </c>
    </row>
    <row r="35" spans="2:31" ht="86.25" customHeight="1">
      <c r="B35" s="11">
        <v>19</v>
      </c>
      <c r="C35" s="30"/>
      <c r="D35" s="27" t="s">
        <v>30</v>
      </c>
      <c r="E35" s="13" t="s">
        <v>68</v>
      </c>
      <c r="F35" s="11" t="s">
        <v>32</v>
      </c>
      <c r="G35" s="11">
        <v>2</v>
      </c>
      <c r="H35" s="11" t="s">
        <v>33</v>
      </c>
      <c r="I35" s="11" t="s">
        <v>34</v>
      </c>
      <c r="J35" s="14" t="s">
        <v>35</v>
      </c>
      <c r="K35" s="14" t="s">
        <v>36</v>
      </c>
      <c r="L35" s="15">
        <v>20</v>
      </c>
      <c r="M35" s="16">
        <f t="shared" si="0"/>
        <v>44.092399999999998</v>
      </c>
      <c r="N35" s="17">
        <v>0</v>
      </c>
      <c r="O35" s="16">
        <f t="shared" si="1"/>
        <v>0</v>
      </c>
      <c r="P35" s="15">
        <f t="shared" si="2"/>
        <v>20</v>
      </c>
      <c r="Q35" s="16">
        <f t="shared" si="3"/>
        <v>44.092399999999998</v>
      </c>
      <c r="R35" s="16">
        <v>313</v>
      </c>
      <c r="S35" s="16">
        <v>21</v>
      </c>
      <c r="T35" s="16">
        <f t="shared" si="4"/>
        <v>28.161420000000003</v>
      </c>
      <c r="U35" s="16">
        <v>3.1</v>
      </c>
      <c r="V35" s="18">
        <f>U35*2.13</f>
        <v>6.6029999999999998</v>
      </c>
      <c r="W35" s="18">
        <f>V35*1.77441</f>
        <v>11.716429229999999</v>
      </c>
      <c r="X35" s="19">
        <v>5800</v>
      </c>
      <c r="Y35" s="11">
        <v>1.5</v>
      </c>
      <c r="Z35" s="19">
        <v>85</v>
      </c>
      <c r="AA35" s="20">
        <v>4556</v>
      </c>
      <c r="AB35" s="20">
        <f t="shared" si="5"/>
        <v>161.78161470550845</v>
      </c>
      <c r="AC35" s="21">
        <f t="shared" si="6"/>
        <v>0.63</v>
      </c>
      <c r="AE35" s="22">
        <f t="shared" si="7"/>
        <v>1.3888888888888888</v>
      </c>
    </row>
    <row r="36" spans="2:31" ht="86.25" hidden="1" customHeight="1">
      <c r="B36" s="11">
        <v>36</v>
      </c>
      <c r="C36" s="30"/>
      <c r="D36" s="27" t="s">
        <v>30</v>
      </c>
      <c r="E36" s="13">
        <v>3503</v>
      </c>
      <c r="F36" s="11" t="s">
        <v>83</v>
      </c>
      <c r="G36" s="11">
        <v>2</v>
      </c>
      <c r="H36" s="11" t="s">
        <v>33</v>
      </c>
      <c r="I36" s="11" t="s">
        <v>71</v>
      </c>
      <c r="J36" s="14" t="s">
        <v>35</v>
      </c>
      <c r="K36" s="14" t="s">
        <v>36</v>
      </c>
      <c r="L36" s="15">
        <v>36</v>
      </c>
      <c r="M36" s="16">
        <f t="shared" si="0"/>
        <v>79.366319999999988</v>
      </c>
      <c r="N36" s="17">
        <v>15</v>
      </c>
      <c r="O36" s="16">
        <f t="shared" si="1"/>
        <v>33.069299999999998</v>
      </c>
      <c r="P36" s="15">
        <f t="shared" si="2"/>
        <v>51</v>
      </c>
      <c r="Q36" s="16">
        <f t="shared" si="3"/>
        <v>112.43561999999999</v>
      </c>
      <c r="R36" s="16">
        <v>625</v>
      </c>
      <c r="S36" s="16">
        <v>52</v>
      </c>
      <c r="T36" s="16">
        <f t="shared" si="4"/>
        <v>69.733040000000003</v>
      </c>
      <c r="U36" s="16">
        <v>4.3</v>
      </c>
      <c r="V36" s="18">
        <f>U36*2.13</f>
        <v>9.1589999999999989</v>
      </c>
      <c r="W36" s="18">
        <f>V36*1.77441</f>
        <v>16.251821189999998</v>
      </c>
      <c r="X36" s="19">
        <v>6000</v>
      </c>
      <c r="Y36" s="11">
        <v>1.8</v>
      </c>
      <c r="Z36" s="19">
        <v>140</v>
      </c>
      <c r="AA36" s="20">
        <v>10544</v>
      </c>
      <c r="AB36" s="20">
        <f t="shared" si="5"/>
        <v>151.20522495505716</v>
      </c>
      <c r="AC36" s="21">
        <f t="shared" si="6"/>
        <v>0.62</v>
      </c>
      <c r="AE36" s="22">
        <f t="shared" si="7"/>
        <v>1.3668430335097002</v>
      </c>
    </row>
    <row r="37" spans="2:31" ht="86.25" hidden="1" customHeight="1">
      <c r="B37" s="11">
        <v>27</v>
      </c>
      <c r="C37" s="30"/>
      <c r="D37" s="27" t="s">
        <v>37</v>
      </c>
      <c r="E37" s="13" t="s">
        <v>88</v>
      </c>
      <c r="F37" s="11" t="s">
        <v>83</v>
      </c>
      <c r="G37" s="11">
        <v>2</v>
      </c>
      <c r="H37" s="11" t="s">
        <v>33</v>
      </c>
      <c r="I37" s="11" t="s">
        <v>34</v>
      </c>
      <c r="J37" s="14" t="s">
        <v>35</v>
      </c>
      <c r="K37" s="14" t="s">
        <v>36</v>
      </c>
      <c r="L37" s="15">
        <v>27</v>
      </c>
      <c r="M37" s="16">
        <f t="shared" si="0"/>
        <v>59.524739999999994</v>
      </c>
      <c r="N37" s="17">
        <v>4.2</v>
      </c>
      <c r="O37" s="16">
        <f t="shared" si="1"/>
        <v>9.259404</v>
      </c>
      <c r="P37" s="15">
        <f t="shared" si="2"/>
        <v>31.2</v>
      </c>
      <c r="Q37" s="16">
        <f t="shared" si="3"/>
        <v>68.784143999999998</v>
      </c>
      <c r="R37" s="16">
        <v>430.8</v>
      </c>
      <c r="S37" s="16">
        <v>31.319400000000002</v>
      </c>
      <c r="T37" s="16">
        <f t="shared" si="4"/>
        <v>41.999941788000008</v>
      </c>
      <c r="U37" s="16">
        <f>V37*0.46875</f>
        <v>5.5211954531250003</v>
      </c>
      <c r="V37" s="18">
        <f>W37*0.563567</f>
        <v>11.778550300000001</v>
      </c>
      <c r="W37" s="18">
        <v>20.9</v>
      </c>
      <c r="X37" s="19">
        <v>6000</v>
      </c>
      <c r="Y37" s="11">
        <v>1.5</v>
      </c>
      <c r="Z37" s="19">
        <v>110</v>
      </c>
      <c r="AA37" s="20">
        <v>4176.2</v>
      </c>
      <c r="AB37" s="20">
        <f t="shared" si="5"/>
        <v>99.433471148124326</v>
      </c>
      <c r="AC37" s="21">
        <f t="shared" si="6"/>
        <v>0.61</v>
      </c>
      <c r="AE37" s="22">
        <f t="shared" si="7"/>
        <v>1.3447971781305115</v>
      </c>
    </row>
    <row r="38" spans="2:31" ht="86.25" hidden="1" customHeight="1">
      <c r="B38" s="11">
        <v>20</v>
      </c>
      <c r="C38" s="26"/>
      <c r="D38" s="27" t="s">
        <v>62</v>
      </c>
      <c r="E38" s="13" t="s">
        <v>70</v>
      </c>
      <c r="F38" s="11" t="s">
        <v>32</v>
      </c>
      <c r="G38" s="11">
        <v>2</v>
      </c>
      <c r="H38" s="11" t="s">
        <v>33</v>
      </c>
      <c r="I38" s="11" t="s">
        <v>71</v>
      </c>
      <c r="J38" s="14" t="s">
        <v>35</v>
      </c>
      <c r="K38" s="14" t="s">
        <v>46</v>
      </c>
      <c r="L38" s="16">
        <v>24.5</v>
      </c>
      <c r="M38" s="16">
        <f t="shared" si="0"/>
        <v>54.013189999999994</v>
      </c>
      <c r="N38" s="17">
        <v>0</v>
      </c>
      <c r="O38" s="16">
        <f t="shared" si="1"/>
        <v>0</v>
      </c>
      <c r="P38" s="15">
        <f t="shared" si="2"/>
        <v>24.5</v>
      </c>
      <c r="Q38" s="16">
        <f t="shared" si="3"/>
        <v>54.013189999999994</v>
      </c>
      <c r="R38" s="16">
        <v>293.89999999999998</v>
      </c>
      <c r="S38" s="16">
        <v>23.9</v>
      </c>
      <c r="T38" s="16">
        <f t="shared" si="4"/>
        <v>32.050378000000002</v>
      </c>
      <c r="U38" s="16">
        <f>V38*0.46875</f>
        <v>1.135939734375</v>
      </c>
      <c r="V38" s="18">
        <f>W38*0.563567</f>
        <v>2.4233381000000001</v>
      </c>
      <c r="W38" s="18">
        <v>4.3</v>
      </c>
      <c r="X38" s="19">
        <v>5000</v>
      </c>
      <c r="Y38" s="11">
        <v>1.5</v>
      </c>
      <c r="Z38" s="19">
        <v>105</v>
      </c>
      <c r="AA38" s="20">
        <v>6000</v>
      </c>
      <c r="AB38" s="20">
        <f t="shared" si="5"/>
        <v>187.20528038702071</v>
      </c>
      <c r="AC38" s="21">
        <f t="shared" si="6"/>
        <v>0.59</v>
      </c>
      <c r="AE38" s="22">
        <f t="shared" si="7"/>
        <v>1.3007054673721339</v>
      </c>
    </row>
    <row r="39" spans="2:31" ht="86.25" hidden="1" customHeight="1">
      <c r="B39" s="11">
        <v>31</v>
      </c>
      <c r="C39" s="24"/>
      <c r="D39" s="11" t="s">
        <v>59</v>
      </c>
      <c r="E39" s="13" t="s">
        <v>102</v>
      </c>
      <c r="F39" s="11" t="s">
        <v>83</v>
      </c>
      <c r="G39" s="11">
        <v>2</v>
      </c>
      <c r="H39" s="11" t="s">
        <v>33</v>
      </c>
      <c r="I39" s="11" t="s">
        <v>71</v>
      </c>
      <c r="J39" s="14" t="s">
        <v>35</v>
      </c>
      <c r="K39" s="14" t="s">
        <v>36</v>
      </c>
      <c r="L39" s="15">
        <v>46.7</v>
      </c>
      <c r="M39" s="16">
        <f t="shared" si="0"/>
        <v>102.955754</v>
      </c>
      <c r="N39" s="17">
        <v>5.0999999999999996</v>
      </c>
      <c r="O39" s="16">
        <f t="shared" si="1"/>
        <v>11.243561999999999</v>
      </c>
      <c r="P39" s="15">
        <f t="shared" si="2"/>
        <v>51.800000000000004</v>
      </c>
      <c r="Q39" s="16">
        <f t="shared" si="3"/>
        <v>114.199316</v>
      </c>
      <c r="R39" s="16">
        <v>582</v>
      </c>
      <c r="S39" s="16">
        <v>48</v>
      </c>
      <c r="T39" s="16">
        <f t="shared" si="4"/>
        <v>64.368960000000001</v>
      </c>
      <c r="U39" s="16">
        <f>V39*0.46875</f>
        <v>6.6043007812500001</v>
      </c>
      <c r="V39" s="18">
        <f>W39*0.563567</f>
        <v>14.089175000000001</v>
      </c>
      <c r="W39" s="18">
        <v>25</v>
      </c>
      <c r="X39" s="19">
        <v>6000</v>
      </c>
      <c r="Y39" s="11">
        <v>1.6</v>
      </c>
      <c r="Z39" s="19">
        <v>113</v>
      </c>
      <c r="AA39" s="20">
        <v>7378</v>
      </c>
      <c r="AB39" s="20">
        <f t="shared" si="5"/>
        <v>114.62046303062843</v>
      </c>
      <c r="AC39" s="21">
        <f t="shared" si="6"/>
        <v>0.56000000000000005</v>
      </c>
      <c r="AE39" s="22">
        <f t="shared" si="7"/>
        <v>1.2345679012345681</v>
      </c>
    </row>
    <row r="40" spans="2:31" ht="86.25" customHeight="1">
      <c r="B40" s="11">
        <v>39</v>
      </c>
      <c r="C40" s="24"/>
      <c r="D40" s="11" t="s">
        <v>49</v>
      </c>
      <c r="E40" s="13" t="s">
        <v>50</v>
      </c>
      <c r="F40" s="11" t="s">
        <v>32</v>
      </c>
      <c r="G40" s="11">
        <v>4</v>
      </c>
      <c r="H40" s="11" t="s">
        <v>40</v>
      </c>
      <c r="I40" s="11" t="s">
        <v>34</v>
      </c>
      <c r="J40" s="14" t="s">
        <v>35</v>
      </c>
      <c r="K40" s="14" t="s">
        <v>36</v>
      </c>
      <c r="L40" s="15">
        <v>17</v>
      </c>
      <c r="M40" s="16">
        <f t="shared" si="0"/>
        <v>37.478539999999995</v>
      </c>
      <c r="N40" s="17">
        <v>0</v>
      </c>
      <c r="O40" s="16">
        <f t="shared" si="1"/>
        <v>0</v>
      </c>
      <c r="P40" s="15">
        <f t="shared" si="2"/>
        <v>17</v>
      </c>
      <c r="Q40" s="16">
        <f t="shared" si="3"/>
        <v>37.478539999999995</v>
      </c>
      <c r="R40" s="16">
        <v>195</v>
      </c>
      <c r="S40" s="16">
        <v>15.3</v>
      </c>
      <c r="T40" s="16">
        <f t="shared" si="4"/>
        <v>20.517606000000004</v>
      </c>
      <c r="U40" s="16">
        <f>V40*0.46875</f>
        <v>0.79251609375000009</v>
      </c>
      <c r="V40" s="18">
        <f>W40*0.563567</f>
        <v>1.6907010000000002</v>
      </c>
      <c r="W40" s="18">
        <v>3</v>
      </c>
      <c r="X40" s="19">
        <v>4000</v>
      </c>
      <c r="Y40" s="11">
        <v>1.3</v>
      </c>
      <c r="Z40" s="19">
        <v>60</v>
      </c>
      <c r="AA40" s="20">
        <v>4785.29</v>
      </c>
      <c r="AB40" s="20">
        <f t="shared" si="5"/>
        <v>233.22847704551882</v>
      </c>
      <c r="AC40" s="21">
        <f t="shared" si="6"/>
        <v>0.54</v>
      </c>
      <c r="AE40" s="22">
        <f t="shared" si="7"/>
        <v>1.1904761904761905</v>
      </c>
    </row>
    <row r="41" spans="2:31" ht="86.25" customHeight="1">
      <c r="B41" s="11">
        <v>12</v>
      </c>
      <c r="C41" s="12"/>
      <c r="D41" s="11" t="s">
        <v>30</v>
      </c>
      <c r="E41" s="13" t="s">
        <v>31</v>
      </c>
      <c r="F41" s="11" t="s">
        <v>32</v>
      </c>
      <c r="G41" s="11">
        <v>2</v>
      </c>
      <c r="H41" s="11" t="s">
        <v>33</v>
      </c>
      <c r="I41" s="11" t="s">
        <v>34</v>
      </c>
      <c r="J41" s="14" t="s">
        <v>35</v>
      </c>
      <c r="K41" s="14" t="s">
        <v>36</v>
      </c>
      <c r="L41" s="15">
        <v>13</v>
      </c>
      <c r="M41" s="16">
        <f t="shared" si="0"/>
        <v>28.660059999999998</v>
      </c>
      <c r="N41" s="17">
        <v>0</v>
      </c>
      <c r="O41" s="16">
        <f t="shared" si="1"/>
        <v>0</v>
      </c>
      <c r="P41" s="15">
        <f t="shared" si="2"/>
        <v>13</v>
      </c>
      <c r="Q41" s="16">
        <f t="shared" si="3"/>
        <v>28.660059999999998</v>
      </c>
      <c r="R41" s="16">
        <v>208</v>
      </c>
      <c r="S41" s="16">
        <v>11.5</v>
      </c>
      <c r="T41" s="16">
        <f t="shared" si="4"/>
        <v>15.421730000000002</v>
      </c>
      <c r="U41" s="16">
        <v>2.4</v>
      </c>
      <c r="V41" s="18">
        <f>U41*2.13</f>
        <v>5.1119999999999992</v>
      </c>
      <c r="W41" s="18">
        <f>V41*1.77441</f>
        <v>9.0707839199999984</v>
      </c>
      <c r="X41" s="19">
        <v>6000</v>
      </c>
      <c r="Y41" s="11">
        <v>1</v>
      </c>
      <c r="Z41" s="19">
        <v>50</v>
      </c>
      <c r="AA41" s="20">
        <v>2964</v>
      </c>
      <c r="AB41" s="20">
        <f t="shared" si="5"/>
        <v>192.19633594933899</v>
      </c>
      <c r="AC41" s="21">
        <f t="shared" si="6"/>
        <v>0.53</v>
      </c>
      <c r="AE41" s="22">
        <f t="shared" si="7"/>
        <v>1.1684303350970018</v>
      </c>
    </row>
    <row r="42" spans="2:31" ht="86.25" hidden="1" customHeight="1">
      <c r="B42" s="11">
        <v>42</v>
      </c>
      <c r="C42" s="24"/>
      <c r="D42" s="11" t="s">
        <v>92</v>
      </c>
      <c r="E42" s="13" t="s">
        <v>93</v>
      </c>
      <c r="F42" s="11" t="s">
        <v>94</v>
      </c>
      <c r="G42" s="11">
        <v>4</v>
      </c>
      <c r="H42" s="11" t="s">
        <v>33</v>
      </c>
      <c r="I42" s="11" t="s">
        <v>34</v>
      </c>
      <c r="J42" s="14" t="s">
        <v>41</v>
      </c>
      <c r="K42" s="14" t="s">
        <v>36</v>
      </c>
      <c r="L42" s="15">
        <v>47</v>
      </c>
      <c r="M42" s="16">
        <f t="shared" si="0"/>
        <v>103.61713999999999</v>
      </c>
      <c r="N42" s="17">
        <v>5.9</v>
      </c>
      <c r="O42" s="16">
        <f t="shared" si="1"/>
        <v>13.007258</v>
      </c>
      <c r="P42" s="15">
        <f t="shared" si="2"/>
        <v>52.9</v>
      </c>
      <c r="Q42" s="16">
        <f t="shared" si="3"/>
        <v>116.62439799999999</v>
      </c>
      <c r="R42" s="16">
        <v>1638.7</v>
      </c>
      <c r="S42" s="16">
        <v>44</v>
      </c>
      <c r="T42" s="16">
        <f t="shared" si="4"/>
        <v>59.004880000000007</v>
      </c>
      <c r="U42" s="16">
        <v>3</v>
      </c>
      <c r="V42" s="18">
        <f>U42*2.13</f>
        <v>6.39</v>
      </c>
      <c r="W42" s="18">
        <f>V42*1.77441</f>
        <v>11.338479899999999</v>
      </c>
      <c r="X42" s="19">
        <v>5500</v>
      </c>
      <c r="Y42" s="11">
        <v>1.7</v>
      </c>
      <c r="Z42" s="19">
        <v>150</v>
      </c>
      <c r="AA42" s="20">
        <v>10000</v>
      </c>
      <c r="AB42" s="20">
        <f t="shared" si="5"/>
        <v>169.47750762309826</v>
      </c>
      <c r="AC42" s="21">
        <f t="shared" si="6"/>
        <v>0.5</v>
      </c>
      <c r="AE42" s="22">
        <f t="shared" si="7"/>
        <v>1.1022927689594355</v>
      </c>
    </row>
    <row r="43" spans="2:31" ht="86.25" customHeight="1">
      <c r="B43" s="11">
        <v>15</v>
      </c>
      <c r="C43" s="24"/>
      <c r="D43" s="11" t="s">
        <v>55</v>
      </c>
      <c r="E43" s="13" t="s">
        <v>56</v>
      </c>
      <c r="F43" s="11" t="s">
        <v>32</v>
      </c>
      <c r="G43" s="11">
        <v>2</v>
      </c>
      <c r="H43" s="11" t="s">
        <v>40</v>
      </c>
      <c r="I43" s="11" t="s">
        <v>34</v>
      </c>
      <c r="J43" s="14" t="s">
        <v>35</v>
      </c>
      <c r="K43" s="14" t="s">
        <v>46</v>
      </c>
      <c r="L43" s="15">
        <v>13.7</v>
      </c>
      <c r="M43" s="16">
        <f t="shared" si="0"/>
        <v>30.203293999999996</v>
      </c>
      <c r="N43" s="17">
        <v>6</v>
      </c>
      <c r="O43" s="16">
        <f t="shared" si="1"/>
        <v>13.227719999999998</v>
      </c>
      <c r="P43" s="15">
        <f t="shared" si="2"/>
        <v>19.7</v>
      </c>
      <c r="Q43" s="16">
        <f t="shared" si="3"/>
        <v>43.431013999999998</v>
      </c>
      <c r="R43" s="16">
        <v>242</v>
      </c>
      <c r="S43" s="16">
        <v>16.5</v>
      </c>
      <c r="T43" s="16">
        <f t="shared" si="4"/>
        <v>22.126830000000002</v>
      </c>
      <c r="U43" s="16">
        <f t="shared" ref="U43:U50" si="10">V43*0.46875</f>
        <v>1.32086015625</v>
      </c>
      <c r="V43" s="18">
        <f t="shared" ref="V43:V50" si="11">W43*0.563567</f>
        <v>2.8178350000000001</v>
      </c>
      <c r="W43" s="18">
        <v>5</v>
      </c>
      <c r="X43" s="19">
        <v>5000</v>
      </c>
      <c r="Y43" s="11">
        <v>1.5</v>
      </c>
      <c r="Z43" s="19">
        <v>81</v>
      </c>
      <c r="AA43" s="20">
        <v>2637</v>
      </c>
      <c r="AB43" s="20">
        <f t="shared" si="5"/>
        <v>119.17658336056272</v>
      </c>
      <c r="AC43" s="21">
        <f t="shared" si="6"/>
        <v>0.5</v>
      </c>
      <c r="AE43" s="22">
        <f t="shared" si="7"/>
        <v>1.1022927689594355</v>
      </c>
    </row>
    <row r="44" spans="2:31" ht="86.25" hidden="1" customHeight="1">
      <c r="B44" s="11">
        <v>43</v>
      </c>
      <c r="C44" s="24"/>
      <c r="D44" s="11" t="s">
        <v>95</v>
      </c>
      <c r="E44" s="13" t="s">
        <v>96</v>
      </c>
      <c r="F44" s="11" t="s">
        <v>94</v>
      </c>
      <c r="G44" s="11">
        <v>4</v>
      </c>
      <c r="H44" s="11" t="s">
        <v>33</v>
      </c>
      <c r="I44" s="11" t="s">
        <v>34</v>
      </c>
      <c r="J44" s="14" t="s">
        <v>35</v>
      </c>
      <c r="K44" s="14" t="s">
        <v>36</v>
      </c>
      <c r="L44" s="15">
        <v>49.1</v>
      </c>
      <c r="M44" s="16">
        <f t="shared" si="0"/>
        <v>108.24684199999999</v>
      </c>
      <c r="N44" s="17">
        <v>5.9</v>
      </c>
      <c r="O44" s="16">
        <f t="shared" si="1"/>
        <v>13.007258</v>
      </c>
      <c r="P44" s="15">
        <f t="shared" si="2"/>
        <v>55</v>
      </c>
      <c r="Q44" s="16">
        <f t="shared" si="3"/>
        <v>121.25409999999999</v>
      </c>
      <c r="R44" s="16">
        <v>680</v>
      </c>
      <c r="S44" s="16">
        <v>45</v>
      </c>
      <c r="T44" s="16">
        <f t="shared" si="4"/>
        <v>60.345900000000007</v>
      </c>
      <c r="U44" s="16">
        <f t="shared" si="10"/>
        <v>2.3775482812500002</v>
      </c>
      <c r="V44" s="18">
        <f t="shared" si="11"/>
        <v>5.0721030000000003</v>
      </c>
      <c r="W44" s="18">
        <v>9</v>
      </c>
      <c r="X44" s="19">
        <v>4750</v>
      </c>
      <c r="Y44" s="11">
        <v>1.6</v>
      </c>
      <c r="Z44" s="19">
        <v>113</v>
      </c>
      <c r="AA44" s="20">
        <v>4249.99</v>
      </c>
      <c r="AB44" s="20">
        <f t="shared" si="5"/>
        <v>70.427154123146707</v>
      </c>
      <c r="AC44" s="21">
        <f t="shared" si="6"/>
        <v>0.49</v>
      </c>
      <c r="AE44" s="22">
        <f t="shared" si="7"/>
        <v>1.0802469135802468</v>
      </c>
    </row>
    <row r="45" spans="2:31" ht="86.25" customHeight="1">
      <c r="B45" s="11">
        <v>40</v>
      </c>
      <c r="C45" s="24"/>
      <c r="D45" s="11" t="s">
        <v>53</v>
      </c>
      <c r="E45" s="13" t="s">
        <v>54</v>
      </c>
      <c r="F45" s="11" t="s">
        <v>32</v>
      </c>
      <c r="G45" s="11">
        <v>4</v>
      </c>
      <c r="H45" s="11" t="s">
        <v>40</v>
      </c>
      <c r="I45" s="11" t="s">
        <v>34</v>
      </c>
      <c r="J45" s="14" t="s">
        <v>35</v>
      </c>
      <c r="K45" s="14" t="s">
        <v>36</v>
      </c>
      <c r="L45" s="15">
        <v>21.5</v>
      </c>
      <c r="M45" s="16">
        <f t="shared" si="0"/>
        <v>47.399329999999999</v>
      </c>
      <c r="N45" s="17">
        <v>0</v>
      </c>
      <c r="O45" s="16">
        <f t="shared" si="1"/>
        <v>0</v>
      </c>
      <c r="P45" s="15">
        <f t="shared" si="2"/>
        <v>21.5</v>
      </c>
      <c r="Q45" s="16">
        <f t="shared" si="3"/>
        <v>47.399329999999999</v>
      </c>
      <c r="R45" s="16">
        <v>190</v>
      </c>
      <c r="S45" s="16">
        <v>16</v>
      </c>
      <c r="T45" s="16">
        <f t="shared" si="4"/>
        <v>21.456320000000002</v>
      </c>
      <c r="U45" s="16">
        <f t="shared" si="10"/>
        <v>1.135939734375</v>
      </c>
      <c r="V45" s="18">
        <f t="shared" si="11"/>
        <v>2.4233381000000001</v>
      </c>
      <c r="W45" s="18">
        <v>4.3</v>
      </c>
      <c r="X45" s="19">
        <v>5000</v>
      </c>
      <c r="Y45" s="11">
        <v>1.3</v>
      </c>
      <c r="Z45" s="19">
        <v>67</v>
      </c>
      <c r="AA45" s="20">
        <v>6500</v>
      </c>
      <c r="AB45" s="20">
        <f t="shared" si="5"/>
        <v>302.94104487628817</v>
      </c>
      <c r="AC45" s="21">
        <f t="shared" si="6"/>
        <v>0.45</v>
      </c>
      <c r="AE45" s="22">
        <f t="shared" si="7"/>
        <v>0.99206349206349209</v>
      </c>
    </row>
    <row r="46" spans="2:31" ht="86.25" hidden="1" customHeight="1">
      <c r="B46" s="11">
        <v>24</v>
      </c>
      <c r="C46" s="24"/>
      <c r="D46" s="11" t="s">
        <v>55</v>
      </c>
      <c r="E46" s="13" t="s">
        <v>81</v>
      </c>
      <c r="F46" s="11" t="s">
        <v>39</v>
      </c>
      <c r="G46" s="11">
        <v>2</v>
      </c>
      <c r="H46" s="11" t="s">
        <v>40</v>
      </c>
      <c r="I46" s="11" t="s">
        <v>34</v>
      </c>
      <c r="J46" s="14" t="s">
        <v>35</v>
      </c>
      <c r="K46" s="14" t="s">
        <v>46</v>
      </c>
      <c r="L46" s="15">
        <v>40</v>
      </c>
      <c r="M46" s="16">
        <f t="shared" si="0"/>
        <v>88.184799999999996</v>
      </c>
      <c r="N46" s="17">
        <v>0</v>
      </c>
      <c r="O46" s="16">
        <f t="shared" si="1"/>
        <v>0</v>
      </c>
      <c r="P46" s="15">
        <f t="shared" si="2"/>
        <v>40</v>
      </c>
      <c r="Q46" s="16">
        <f t="shared" si="3"/>
        <v>88.184799999999996</v>
      </c>
      <c r="R46" s="16">
        <v>484</v>
      </c>
      <c r="S46" s="16">
        <v>29</v>
      </c>
      <c r="T46" s="16">
        <f t="shared" si="4"/>
        <v>38.889580000000002</v>
      </c>
      <c r="U46" s="16">
        <f t="shared" si="10"/>
        <v>3.6984084375000004</v>
      </c>
      <c r="V46" s="18">
        <f t="shared" si="11"/>
        <v>7.8899380000000008</v>
      </c>
      <c r="W46" s="18">
        <v>14</v>
      </c>
      <c r="X46" s="19">
        <v>5000</v>
      </c>
      <c r="Y46" s="11">
        <v>1.5</v>
      </c>
      <c r="Z46" s="19">
        <v>112</v>
      </c>
      <c r="AA46" s="20">
        <v>1150</v>
      </c>
      <c r="AB46" s="20">
        <f t="shared" si="5"/>
        <v>29.570903054237149</v>
      </c>
      <c r="AC46" s="21">
        <f t="shared" si="6"/>
        <v>0.44</v>
      </c>
      <c r="AE46" s="22">
        <f t="shared" si="7"/>
        <v>0.9700176366843033</v>
      </c>
    </row>
    <row r="47" spans="2:31" ht="86.25" hidden="1" customHeight="1">
      <c r="B47" s="11">
        <v>41</v>
      </c>
      <c r="C47" s="24"/>
      <c r="D47" s="11" t="s">
        <v>53</v>
      </c>
      <c r="E47" s="13" t="s">
        <v>77</v>
      </c>
      <c r="F47" s="11" t="s">
        <v>32</v>
      </c>
      <c r="G47" s="11">
        <v>4</v>
      </c>
      <c r="H47" s="11" t="s">
        <v>40</v>
      </c>
      <c r="I47" s="11" t="s">
        <v>34</v>
      </c>
      <c r="J47" s="14" t="s">
        <v>35</v>
      </c>
      <c r="K47" s="14" t="s">
        <v>36</v>
      </c>
      <c r="L47" s="15">
        <v>36.4</v>
      </c>
      <c r="M47" s="16">
        <f t="shared" si="0"/>
        <v>80.248167999999993</v>
      </c>
      <c r="N47" s="17">
        <v>0</v>
      </c>
      <c r="O47" s="16">
        <f t="shared" si="1"/>
        <v>0</v>
      </c>
      <c r="P47" s="15">
        <f t="shared" si="2"/>
        <v>36.4</v>
      </c>
      <c r="Q47" s="16">
        <f t="shared" si="3"/>
        <v>80.248167999999993</v>
      </c>
      <c r="R47" s="16">
        <v>250</v>
      </c>
      <c r="S47" s="16">
        <v>26</v>
      </c>
      <c r="T47" s="16">
        <f t="shared" si="4"/>
        <v>34.866520000000001</v>
      </c>
      <c r="U47" s="16">
        <f t="shared" si="10"/>
        <v>1.135939734375</v>
      </c>
      <c r="V47" s="18">
        <f t="shared" si="11"/>
        <v>2.4233381000000001</v>
      </c>
      <c r="W47" s="18">
        <v>4.3</v>
      </c>
      <c r="X47" s="19">
        <v>3000</v>
      </c>
      <c r="Y47" s="11">
        <v>1.3</v>
      </c>
      <c r="Z47" s="19">
        <v>113</v>
      </c>
      <c r="AA47" s="20">
        <v>8000</v>
      </c>
      <c r="AB47" s="20">
        <f t="shared" si="5"/>
        <v>229.44647185896383</v>
      </c>
      <c r="AC47" s="21">
        <f t="shared" si="6"/>
        <v>0.43</v>
      </c>
      <c r="AE47" s="22">
        <f t="shared" si="7"/>
        <v>0.94797178130511461</v>
      </c>
    </row>
    <row r="48" spans="2:31" ht="86.25" hidden="1" customHeight="1">
      <c r="B48" s="11">
        <v>34</v>
      </c>
      <c r="C48" s="26"/>
      <c r="D48" s="27" t="s">
        <v>59</v>
      </c>
      <c r="E48" s="13" t="s">
        <v>60</v>
      </c>
      <c r="F48" s="11" t="s">
        <v>32</v>
      </c>
      <c r="G48" s="11">
        <v>2</v>
      </c>
      <c r="H48" s="11" t="s">
        <v>33</v>
      </c>
      <c r="I48" s="11" t="s">
        <v>34</v>
      </c>
      <c r="J48" s="14" t="s">
        <v>35</v>
      </c>
      <c r="K48" s="14" t="s">
        <v>36</v>
      </c>
      <c r="L48" s="15">
        <v>19.3</v>
      </c>
      <c r="M48" s="16">
        <f t="shared" si="0"/>
        <v>42.549166</v>
      </c>
      <c r="N48" s="17">
        <v>7</v>
      </c>
      <c r="O48" s="16">
        <f t="shared" si="1"/>
        <v>15.432339999999998</v>
      </c>
      <c r="P48" s="15">
        <f t="shared" si="2"/>
        <v>26.3</v>
      </c>
      <c r="Q48" s="16">
        <f t="shared" si="3"/>
        <v>57.981505999999996</v>
      </c>
      <c r="R48" s="16">
        <v>268.7</v>
      </c>
      <c r="S48" s="16">
        <v>19</v>
      </c>
      <c r="T48" s="16">
        <f t="shared" si="4"/>
        <v>25.479380000000003</v>
      </c>
      <c r="U48" s="16">
        <f t="shared" si="10"/>
        <v>3.4342364062500006</v>
      </c>
      <c r="V48" s="18">
        <f t="shared" si="11"/>
        <v>7.3263710000000009</v>
      </c>
      <c r="W48" s="18">
        <v>13</v>
      </c>
      <c r="X48" s="19">
        <v>6000</v>
      </c>
      <c r="Y48" s="11">
        <v>1.4</v>
      </c>
      <c r="Z48" s="19">
        <v>90</v>
      </c>
      <c r="AA48" s="20">
        <v>3500</v>
      </c>
      <c r="AB48" s="20">
        <f t="shared" si="5"/>
        <v>137.36597986293228</v>
      </c>
      <c r="AC48" s="21">
        <f t="shared" si="6"/>
        <v>0.43</v>
      </c>
      <c r="AE48" s="22">
        <f t="shared" si="7"/>
        <v>0.94797178130511461</v>
      </c>
    </row>
    <row r="49" spans="2:31" ht="86.25" hidden="1" customHeight="1">
      <c r="B49" s="11">
        <v>32</v>
      </c>
      <c r="C49" s="24"/>
      <c r="D49" s="11" t="s">
        <v>59</v>
      </c>
      <c r="E49" s="13" t="s">
        <v>90</v>
      </c>
      <c r="F49" s="11" t="s">
        <v>83</v>
      </c>
      <c r="G49" s="11">
        <v>2</v>
      </c>
      <c r="H49" s="11" t="s">
        <v>33</v>
      </c>
      <c r="I49" s="11" t="s">
        <v>34</v>
      </c>
      <c r="J49" s="14" t="s">
        <v>35</v>
      </c>
      <c r="K49" s="14" t="s">
        <v>36</v>
      </c>
      <c r="L49" s="15">
        <v>48.2</v>
      </c>
      <c r="M49" s="16">
        <f t="shared" si="0"/>
        <v>106.26268399999999</v>
      </c>
      <c r="N49" s="17">
        <v>5.0999999999999996</v>
      </c>
      <c r="O49" s="16">
        <f t="shared" si="1"/>
        <v>11.243561999999999</v>
      </c>
      <c r="P49" s="15">
        <f t="shared" si="2"/>
        <v>53.300000000000004</v>
      </c>
      <c r="Q49" s="16">
        <f t="shared" si="3"/>
        <v>117.506246</v>
      </c>
      <c r="R49" s="16">
        <v>503</v>
      </c>
      <c r="S49" s="16">
        <v>37</v>
      </c>
      <c r="T49" s="16">
        <f t="shared" si="4"/>
        <v>49.617740000000005</v>
      </c>
      <c r="U49" s="16">
        <f t="shared" si="10"/>
        <v>5.2834406249999999</v>
      </c>
      <c r="V49" s="18">
        <f t="shared" si="11"/>
        <v>11.27134</v>
      </c>
      <c r="W49" s="18">
        <v>20</v>
      </c>
      <c r="X49" s="19">
        <v>6000</v>
      </c>
      <c r="Y49" s="11">
        <v>1.7</v>
      </c>
      <c r="Z49" s="19">
        <v>114</v>
      </c>
      <c r="AA49" s="20">
        <v>2200</v>
      </c>
      <c r="AB49" s="20">
        <f t="shared" si="5"/>
        <v>44.338980372745709</v>
      </c>
      <c r="AC49" s="21">
        <f t="shared" si="6"/>
        <v>0.42</v>
      </c>
      <c r="AE49" s="22">
        <f t="shared" si="7"/>
        <v>0.92592592592592593</v>
      </c>
    </row>
    <row r="50" spans="2:31" ht="86.25" hidden="1" customHeight="1">
      <c r="B50" s="11">
        <v>30</v>
      </c>
      <c r="C50" s="25"/>
      <c r="D50" s="11" t="s">
        <v>59</v>
      </c>
      <c r="E50" s="13" t="s">
        <v>82</v>
      </c>
      <c r="F50" s="11" t="s">
        <v>83</v>
      </c>
      <c r="G50" s="11">
        <v>2</v>
      </c>
      <c r="H50" s="11" t="s">
        <v>40</v>
      </c>
      <c r="I50" s="11" t="s">
        <v>34</v>
      </c>
      <c r="J50" s="14" t="s">
        <v>35</v>
      </c>
      <c r="K50" s="14" t="s">
        <v>36</v>
      </c>
      <c r="L50" s="15">
        <v>42.3</v>
      </c>
      <c r="M50" s="16">
        <f t="shared" si="0"/>
        <v>93.255425999999986</v>
      </c>
      <c r="N50" s="17">
        <v>0</v>
      </c>
      <c r="O50" s="16">
        <f t="shared" si="1"/>
        <v>0</v>
      </c>
      <c r="P50" s="15">
        <f t="shared" si="2"/>
        <v>42.3</v>
      </c>
      <c r="Q50" s="16">
        <f t="shared" si="3"/>
        <v>93.255425999999986</v>
      </c>
      <c r="R50" s="16">
        <v>436</v>
      </c>
      <c r="S50" s="16">
        <v>29.8</v>
      </c>
      <c r="T50" s="16">
        <f t="shared" si="4"/>
        <v>39.962396000000005</v>
      </c>
      <c r="U50" s="16">
        <f t="shared" si="10"/>
        <v>5.5211954531250003</v>
      </c>
      <c r="V50" s="18">
        <f t="shared" si="11"/>
        <v>11.778550300000001</v>
      </c>
      <c r="W50" s="18">
        <v>20.9</v>
      </c>
      <c r="X50" s="19">
        <v>6000</v>
      </c>
      <c r="Y50" s="18">
        <v>1.7</v>
      </c>
      <c r="Z50" s="19">
        <v>110</v>
      </c>
      <c r="AA50" s="20">
        <v>1400</v>
      </c>
      <c r="AB50" s="20">
        <f t="shared" si="5"/>
        <v>35.032934461687425</v>
      </c>
      <c r="AC50" s="21">
        <f t="shared" si="6"/>
        <v>0.42</v>
      </c>
      <c r="AE50" s="22">
        <f t="shared" si="7"/>
        <v>0.92592592592592593</v>
      </c>
    </row>
    <row r="51" spans="2:31" ht="86.25" hidden="1" customHeight="1">
      <c r="B51" s="32">
        <v>44</v>
      </c>
      <c r="C51" s="30"/>
      <c r="D51" s="27" t="s">
        <v>97</v>
      </c>
      <c r="E51" s="13" t="s">
        <v>98</v>
      </c>
      <c r="F51" s="11" t="s">
        <v>99</v>
      </c>
      <c r="G51" s="11">
        <v>4</v>
      </c>
      <c r="H51" s="11" t="s">
        <v>33</v>
      </c>
      <c r="I51" s="11" t="s">
        <v>71</v>
      </c>
      <c r="J51" s="14" t="s">
        <v>35</v>
      </c>
      <c r="K51" s="14" t="s">
        <v>36</v>
      </c>
      <c r="L51" s="15">
        <v>47</v>
      </c>
      <c r="M51" s="16">
        <f t="shared" si="0"/>
        <v>103.61713999999999</v>
      </c>
      <c r="N51" s="17">
        <v>17</v>
      </c>
      <c r="O51" s="16">
        <f t="shared" si="1"/>
        <v>37.478539999999995</v>
      </c>
      <c r="P51" s="15">
        <f t="shared" si="2"/>
        <v>64</v>
      </c>
      <c r="Q51" s="16">
        <f t="shared" si="3"/>
        <v>141.09567999999999</v>
      </c>
      <c r="R51" s="16">
        <v>800</v>
      </c>
      <c r="S51" s="16">
        <v>45</v>
      </c>
      <c r="T51" s="16">
        <f t="shared" si="4"/>
        <v>60.345900000000007</v>
      </c>
      <c r="U51" s="16">
        <v>4.3</v>
      </c>
      <c r="V51" s="18">
        <f>U51*2.13</f>
        <v>9.1589999999999989</v>
      </c>
      <c r="W51" s="18">
        <f>V51*1.77441</f>
        <v>16.251821189999998</v>
      </c>
      <c r="X51" s="19">
        <v>6000</v>
      </c>
      <c r="Y51" s="11">
        <v>1.7</v>
      </c>
      <c r="Z51" s="19">
        <v>80</v>
      </c>
      <c r="AA51" s="20">
        <v>7250</v>
      </c>
      <c r="AB51" s="20">
        <f t="shared" si="5"/>
        <v>120.14072207059633</v>
      </c>
      <c r="AC51" s="21">
        <f t="shared" si="6"/>
        <v>0.42</v>
      </c>
      <c r="AE51" s="22">
        <f t="shared" si="7"/>
        <v>0.92592592592592593</v>
      </c>
    </row>
    <row r="54" spans="2:31" ht="15.75" customHeight="1">
      <c r="B54"/>
    </row>
    <row r="55" spans="2:31" ht="15.75" customHeight="1">
      <c r="B55"/>
    </row>
    <row r="58" spans="2:31" ht="15.75" customHeight="1">
      <c r="B58"/>
    </row>
  </sheetData>
  <autoFilter ref="B8:AE51" xr:uid="{00000000-0009-0000-0000-000000000000}">
    <filterColumn colId="14">
      <filters>
        <filter val="11,4"/>
        <filter val="11,5"/>
        <filter val="12,2"/>
        <filter val="13,0"/>
        <filter val="13,4"/>
        <filter val="13,7"/>
        <filter val="14,4"/>
        <filter val="14,9"/>
        <filter val="17,0"/>
        <filter val="17,4"/>
        <filter val="17,5"/>
        <filter val="19,7"/>
        <filter val="20,0"/>
        <filter val="21,4"/>
        <filter val="21,5"/>
        <filter val="21,7"/>
        <filter val="22,0"/>
        <filter val="3,8"/>
        <filter val="4,9"/>
        <filter val="5,6"/>
        <filter val="7,0"/>
        <filter val="8,8"/>
        <filter val="9,8"/>
      </filters>
    </filterColumn>
    <sortState xmlns:xlrd2="http://schemas.microsoft.com/office/spreadsheetml/2017/richdata2" ref="B9:AE51">
      <sortCondition descending="1" ref="AE8"/>
    </sortState>
  </autoFilter>
  <mergeCells count="6">
    <mergeCell ref="U7:X7"/>
    <mergeCell ref="B4:G4"/>
    <mergeCell ref="L7:M7"/>
    <mergeCell ref="N7:O7"/>
    <mergeCell ref="P7:Q7"/>
    <mergeCell ref="R7:T7"/>
  </mergeCells>
  <hyperlinks>
    <hyperlink ref="E11" r:id="rId1" xr:uid="{00000000-0004-0000-0000-000000000000}"/>
    <hyperlink ref="E12" r:id="rId2" xr:uid="{00000000-0004-0000-0000-000001000000}"/>
    <hyperlink ref="E14" r:id="rId3" xr:uid="{00000000-0004-0000-0000-000002000000}"/>
    <hyperlink ref="E10" r:id="rId4" xr:uid="{00000000-0004-0000-0000-000003000000}"/>
    <hyperlink ref="E9" r:id="rId5" xr:uid="{00000000-0004-0000-0000-000004000000}"/>
    <hyperlink ref="E13" r:id="rId6" xr:uid="{00000000-0004-0000-0000-000005000000}"/>
    <hyperlink ref="E24" r:id="rId7" xr:uid="{00000000-0004-0000-0000-000006000000}"/>
    <hyperlink ref="E37" r:id="rId8" xr:uid="{00000000-0004-0000-0000-000007000000}"/>
    <hyperlink ref="E28" r:id="rId9" xr:uid="{00000000-0004-0000-0000-000008000000}"/>
    <hyperlink ref="E31" r:id="rId10" xr:uid="{00000000-0004-0000-0000-000009000000}"/>
    <hyperlink ref="E33" r:id="rId11" xr:uid="{00000000-0004-0000-0000-00000A000000}"/>
    <hyperlink ref="E40" r:id="rId12" xr:uid="{00000000-0004-0000-0000-00000B000000}"/>
    <hyperlink ref="E17" r:id="rId13" xr:uid="{00000000-0004-0000-0000-00000C000000}"/>
    <hyperlink ref="E18" r:id="rId14" xr:uid="{00000000-0004-0000-0000-00000D000000}"/>
    <hyperlink ref="E15" r:id="rId15" xr:uid="{00000000-0004-0000-0000-00000E000000}"/>
    <hyperlink ref="E16" r:id="rId16" xr:uid="{00000000-0004-0000-0000-00000F000000}"/>
    <hyperlink ref="E19" r:id="rId17" xr:uid="{00000000-0004-0000-0000-000010000000}"/>
    <hyperlink ref="E32" r:id="rId18" xr:uid="{00000000-0004-0000-0000-000011000000}"/>
    <hyperlink ref="E27" r:id="rId19" xr:uid="{00000000-0004-0000-0000-000012000000}"/>
    <hyperlink ref="E45" r:id="rId20" xr:uid="{00000000-0004-0000-0000-000013000000}"/>
    <hyperlink ref="E47" r:id="rId21" xr:uid="{00000000-0004-0000-0000-000014000000}"/>
    <hyperlink ref="E21" r:id="rId22" xr:uid="{00000000-0004-0000-0000-000015000000}"/>
    <hyperlink ref="E38" r:id="rId23" xr:uid="{00000000-0004-0000-0000-000016000000}"/>
    <hyperlink ref="E44" r:id="rId24" xr:uid="{00000000-0004-0000-0000-000017000000}"/>
    <hyperlink ref="E20" r:id="rId25" xr:uid="{00000000-0004-0000-0000-000018000000}"/>
    <hyperlink ref="E42" r:id="rId26" xr:uid="{00000000-0004-0000-0000-000019000000}"/>
    <hyperlink ref="E50" r:id="rId27" display="https://ppgparamotor.com/aircraft-engine/31-rotax-447-ul-scdi-40hp-aircraft-engine.html" xr:uid="{00000000-0004-0000-0000-00001A000000}"/>
    <hyperlink ref="E49" r:id="rId28" display="https://www.rotaxservice.com/rotax_engines/rotax_503ULs.htm" xr:uid="{00000000-0004-0000-0000-00001B000000}"/>
    <hyperlink ref="E39" r:id="rId29" display="https://www.rotaxservice.com/rotax_engines/rotax_582ULs.htm" xr:uid="{00000000-0004-0000-0000-00001C000000}"/>
    <hyperlink ref="E34" r:id="rId30" display="http://www.recpower.com/F-23 2 cycle 50hp.htm" xr:uid="{00000000-0004-0000-0000-00001D000000}"/>
    <hyperlink ref="E35" r:id="rId31" display="http://www.recpower.com/F-33 2 cycle 28hp.htm" xr:uid="{00000000-0004-0000-0000-00001E000000}"/>
    <hyperlink ref="E41" r:id="rId32" xr:uid="{00000000-0004-0000-0000-00001F000000}"/>
    <hyperlink ref="E30" r:id="rId33" display="3502" xr:uid="{00000000-0004-0000-0000-000020000000}"/>
    <hyperlink ref="E29" r:id="rId34" display="3502" xr:uid="{00000000-0004-0000-0000-000021000000}"/>
    <hyperlink ref="E36" r:id="rId35" display="http://www.recpower.com/3503 water cooled 2 cycle 70hp.htm" xr:uid="{00000000-0004-0000-0000-000022000000}"/>
    <hyperlink ref="E51" r:id="rId36" display="http://www.recpower.com/3503 water cooled 2 cycle 70hp.htm" xr:uid="{00000000-0004-0000-0000-000023000000}"/>
    <hyperlink ref="E43" r:id="rId37" xr:uid="{00000000-0004-0000-0000-000024000000}"/>
    <hyperlink ref="E48" r:id="rId38" xr:uid="{00000000-0004-0000-0000-000025000000}"/>
    <hyperlink ref="E22" r:id="rId39" xr:uid="{00000000-0004-0000-0000-000026000000}"/>
    <hyperlink ref="E25" r:id="rId40" display="MINI EVO 2" xr:uid="{00000000-0004-0000-0000-000027000000}"/>
    <hyperlink ref="E46" r:id="rId41" xr:uid="{00000000-0004-0000-0000-000028000000}"/>
    <hyperlink ref="E23" r:id="rId42" display="https://www.gk-engine.com/gaokin-power/aircraft-engine/gaokin-800-aircraft.html" xr:uid="{00000000-0004-0000-0000-000029000000}"/>
    <hyperlink ref="E26" r:id="rId43" xr:uid="{00000000-0004-0000-0000-00002A000000}"/>
  </hyperlinks>
  <printOptions horizontalCentered="1" gridLines="1"/>
  <pageMargins left="0.25" right="0.25" top="0.75" bottom="0.75" header="0.3" footer="0.3"/>
  <pageSetup scale="26" fitToHeight="0" pageOrder="overThenDown" orientation="landscape" cellComments="atEnd" r:id="rId44"/>
  <drawing r:id="rId4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ENGINE LIBRARY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</dc:creator>
  <cp:lastModifiedBy>Microsoft Office User</cp:lastModifiedBy>
  <cp:lastPrinted>2021-02-20T18:13:38Z</cp:lastPrinted>
  <dcterms:created xsi:type="dcterms:W3CDTF">2021-02-19T06:02:29Z</dcterms:created>
  <dcterms:modified xsi:type="dcterms:W3CDTF">2021-02-20T18:23:06Z</dcterms:modified>
</cp:coreProperties>
</file>